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bookViews>
    <workbookView xWindow="0" yWindow="0" windowWidth="18525" windowHeight="9465" tabRatio="473"/>
  </bookViews>
  <sheets>
    <sheet name="на 01.04.2023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01.04.2023'!$A$6:$L$336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01.04.2023'!$6:$6</definedName>
    <definedName name="_xlnm.Print_Area" localSheetId="0">'на 01.04.2023'!$A$1:$L$338</definedName>
  </definedNames>
  <calcPr calcId="162913"/>
</workbook>
</file>

<file path=xl/calcChain.xml><?xml version="1.0" encoding="utf-8"?>
<calcChain xmlns="http://schemas.openxmlformats.org/spreadsheetml/2006/main">
  <c r="L277" i="14" l="1"/>
  <c r="K326" i="14"/>
  <c r="K321" i="14"/>
  <c r="K320" i="14"/>
  <c r="K290" i="14"/>
  <c r="K275" i="14"/>
  <c r="L261" i="14" l="1"/>
  <c r="L255" i="14"/>
  <c r="L214" i="14"/>
  <c r="L199" i="14"/>
  <c r="E185" i="14"/>
  <c r="D185" i="14"/>
  <c r="C174" i="14"/>
  <c r="C191" i="14"/>
  <c r="C197" i="14"/>
  <c r="L223" i="14"/>
  <c r="C186" i="14"/>
  <c r="C185" i="14" s="1"/>
  <c r="E178" i="14"/>
  <c r="C178" i="14"/>
  <c r="C90" i="14"/>
  <c r="C140" i="14"/>
  <c r="L122" i="14"/>
  <c r="L117" i="14"/>
  <c r="K10" i="14" l="1"/>
  <c r="K260" i="14" l="1"/>
  <c r="K257" i="14" s="1"/>
  <c r="K254" i="14"/>
  <c r="K242" i="14" s="1"/>
  <c r="K213" i="14"/>
  <c r="K116" i="14"/>
  <c r="K126" i="14"/>
  <c r="K22" i="14"/>
  <c r="K20" i="14"/>
  <c r="E245" i="14" l="1"/>
  <c r="E254" i="14"/>
  <c r="L254" i="14" s="1"/>
  <c r="E220" i="14"/>
  <c r="E200" i="14"/>
  <c r="E213" i="14"/>
  <c r="L213" i="14" s="1"/>
  <c r="D181" i="14"/>
  <c r="I186" i="14"/>
  <c r="I185" i="14" s="1"/>
  <c r="I184" i="14" s="1"/>
  <c r="I183" i="14" s="1"/>
  <c r="I182" i="14" s="1"/>
  <c r="D183" i="14"/>
  <c r="D10" i="14" l="1"/>
  <c r="E74" i="14"/>
  <c r="E76" i="14"/>
  <c r="E124" i="14"/>
  <c r="E120" i="14"/>
  <c r="E10" i="14"/>
  <c r="C10" i="14"/>
  <c r="E73" i="14" l="1"/>
  <c r="D321" i="14"/>
  <c r="D320" i="14" s="1"/>
  <c r="D319" i="14" s="1"/>
  <c r="L318" i="14"/>
  <c r="L316" i="14"/>
  <c r="L314" i="14"/>
  <c r="L312" i="14"/>
  <c r="L311" i="14"/>
  <c r="L310" i="14"/>
  <c r="L308" i="14"/>
  <c r="L307" i="14"/>
  <c r="L305" i="14"/>
  <c r="L304" i="14"/>
  <c r="L303" i="14"/>
  <c r="L302" i="14"/>
  <c r="L301" i="14"/>
  <c r="L299" i="14"/>
  <c r="L298" i="14"/>
  <c r="L297" i="14"/>
  <c r="L296" i="14"/>
  <c r="L294" i="14"/>
  <c r="L293" i="14"/>
  <c r="L292" i="14"/>
  <c r="L288" i="14"/>
  <c r="L287" i="14"/>
  <c r="L285" i="14"/>
  <c r="L283" i="14"/>
  <c r="L280" i="14"/>
  <c r="L278" i="14"/>
  <c r="L276" i="14"/>
  <c r="I315" i="14" l="1"/>
  <c r="J315" i="14"/>
  <c r="K313" i="14"/>
  <c r="J279" i="14"/>
  <c r="I279" i="14"/>
  <c r="J276" i="14"/>
  <c r="I276" i="14"/>
  <c r="H326" i="14" l="1"/>
  <c r="G326" i="14"/>
  <c r="F326" i="14"/>
  <c r="H290" i="14" l="1"/>
  <c r="G290" i="14"/>
  <c r="F290" i="14"/>
  <c r="E290" i="14"/>
  <c r="D290" i="14"/>
  <c r="C290" i="14"/>
  <c r="K295" i="14"/>
  <c r="H295" i="14"/>
  <c r="G295" i="14"/>
  <c r="F295" i="14"/>
  <c r="E295" i="14"/>
  <c r="D295" i="14"/>
  <c r="C295" i="14"/>
  <c r="E313" i="14"/>
  <c r="J299" i="14"/>
  <c r="I299" i="14"/>
  <c r="C300" i="14"/>
  <c r="C284" i="14"/>
  <c r="K284" i="14"/>
  <c r="H284" i="14"/>
  <c r="G284" i="14"/>
  <c r="F284" i="14"/>
  <c r="E284" i="14"/>
  <c r="D284" i="14"/>
  <c r="J285" i="14"/>
  <c r="I285" i="14"/>
  <c r="L284" i="14" l="1"/>
  <c r="J284" i="14"/>
  <c r="I284" i="14"/>
  <c r="I295" i="14"/>
  <c r="J295" i="14"/>
  <c r="L295" i="14"/>
  <c r="L313" i="14"/>
  <c r="J290" i="14"/>
  <c r="L290" i="14"/>
  <c r="I290" i="14"/>
  <c r="E329" i="14"/>
  <c r="J140" i="14" l="1"/>
  <c r="J139" i="14" s="1"/>
  <c r="I140" i="14"/>
  <c r="I139" i="14" s="1"/>
  <c r="E71" i="14" l="1"/>
  <c r="E70" i="14" s="1"/>
  <c r="L35" i="14"/>
  <c r="I54" i="14" l="1"/>
  <c r="I57" i="14"/>
  <c r="D56" i="14"/>
  <c r="D55" i="14" s="1"/>
  <c r="E56" i="14"/>
  <c r="E55" i="14" s="1"/>
  <c r="C56" i="14"/>
  <c r="C55" i="14" s="1"/>
  <c r="E48" i="14"/>
  <c r="E46" i="14"/>
  <c r="E43" i="14"/>
  <c r="E45" i="14" l="1"/>
  <c r="I55" i="14"/>
  <c r="I56" i="14"/>
  <c r="L216" i="14"/>
  <c r="L210" i="14"/>
  <c r="L209" i="14"/>
  <c r="L208" i="14"/>
  <c r="L207" i="14"/>
  <c r="L206" i="14"/>
  <c r="L205" i="14"/>
  <c r="L75" i="14"/>
  <c r="L60" i="14"/>
  <c r="L59" i="14"/>
  <c r="L58" i="14"/>
  <c r="L55" i="14"/>
  <c r="L15" i="14"/>
  <c r="L335" i="14"/>
  <c r="L330" i="14"/>
  <c r="D209" i="14" l="1"/>
  <c r="C209" i="14"/>
  <c r="C183" i="14" l="1"/>
  <c r="C181" i="14"/>
  <c r="K140" i="14" l="1"/>
  <c r="K230" i="14"/>
  <c r="K228" i="14"/>
  <c r="K88" i="14"/>
  <c r="K48" i="14"/>
  <c r="K46" i="14"/>
  <c r="K43" i="14"/>
  <c r="K26" i="14"/>
  <c r="K45" i="14" l="1"/>
  <c r="K42" i="14" s="1"/>
  <c r="D120" i="14"/>
  <c r="D126" i="14"/>
  <c r="D124" i="14"/>
  <c r="D48" i="14"/>
  <c r="D46" i="14"/>
  <c r="D43" i="14"/>
  <c r="D20" i="14"/>
  <c r="C126" i="14"/>
  <c r="C124" i="14"/>
  <c r="C120" i="14"/>
  <c r="C43" i="14"/>
  <c r="C46" i="14"/>
  <c r="C48" i="14"/>
  <c r="C45" i="14" l="1"/>
  <c r="C42" i="14" s="1"/>
  <c r="E260" i="14"/>
  <c r="E257" i="14" l="1"/>
  <c r="L257" i="14" s="1"/>
  <c r="L260" i="14"/>
  <c r="K258" i="14"/>
  <c r="J248" i="14"/>
  <c r="J250" i="14"/>
  <c r="J251" i="14"/>
  <c r="J252" i="14"/>
  <c r="J253" i="14"/>
  <c r="J256" i="14"/>
  <c r="J259" i="14"/>
  <c r="I248" i="14"/>
  <c r="I250" i="14"/>
  <c r="I251" i="14"/>
  <c r="I252" i="14"/>
  <c r="I253" i="14"/>
  <c r="I256" i="14"/>
  <c r="I259" i="14"/>
  <c r="D258" i="14"/>
  <c r="E258" i="14"/>
  <c r="J229" i="14"/>
  <c r="J231" i="14"/>
  <c r="D272" i="14"/>
  <c r="E272" i="14"/>
  <c r="C272" i="14"/>
  <c r="J168" i="14" l="1"/>
  <c r="I168" i="14"/>
  <c r="D162" i="14"/>
  <c r="C162" i="14"/>
  <c r="L43" i="14"/>
  <c r="L44" i="14"/>
  <c r="L45" i="14"/>
  <c r="L46" i="14"/>
  <c r="L47" i="14"/>
  <c r="L48" i="14"/>
  <c r="L49" i="14"/>
  <c r="J43" i="14"/>
  <c r="J44" i="14"/>
  <c r="J46" i="14"/>
  <c r="J47" i="14"/>
  <c r="J48" i="14"/>
  <c r="J49" i="14"/>
  <c r="I49" i="14"/>
  <c r="I43" i="14"/>
  <c r="I44" i="14"/>
  <c r="I46" i="14"/>
  <c r="I47" i="14"/>
  <c r="I48" i="14"/>
  <c r="E42" i="14"/>
  <c r="D45" i="14"/>
  <c r="D42" i="14" s="1"/>
  <c r="J42" i="14" l="1"/>
  <c r="I42" i="14"/>
  <c r="L42" i="14"/>
  <c r="I45" i="14"/>
  <c r="J45" i="14"/>
  <c r="J282" i="14" l="1"/>
  <c r="I282" i="14"/>
  <c r="J278" i="14"/>
  <c r="J277" i="14"/>
  <c r="K317" i="14"/>
  <c r="H317" i="14"/>
  <c r="G317" i="14"/>
  <c r="F317" i="14"/>
  <c r="E317" i="14"/>
  <c r="D317" i="14"/>
  <c r="C317" i="14"/>
  <c r="H313" i="14"/>
  <c r="G313" i="14"/>
  <c r="F313" i="14"/>
  <c r="D313" i="14"/>
  <c r="J313" i="14" s="1"/>
  <c r="C313" i="14"/>
  <c r="I313" i="14" s="1"/>
  <c r="K286" i="14"/>
  <c r="L317" i="14" l="1"/>
  <c r="J317" i="14"/>
  <c r="I317" i="14"/>
  <c r="I200" i="14"/>
  <c r="L200" i="14"/>
  <c r="L192" i="14"/>
  <c r="J188" i="14"/>
  <c r="L188" i="14"/>
  <c r="L178" i="14"/>
  <c r="J71" i="14"/>
  <c r="J70" i="14" s="1"/>
  <c r="I71" i="14"/>
  <c r="I70" i="14" s="1"/>
  <c r="I69" i="14"/>
  <c r="K165" i="14" l="1"/>
  <c r="K162" i="14" s="1"/>
  <c r="K178" i="14"/>
  <c r="E20" i="14" l="1"/>
  <c r="E116" i="14" l="1"/>
  <c r="L116" i="14" s="1"/>
  <c r="K309" i="14" l="1"/>
  <c r="K306" i="14"/>
  <c r="K300" i="14"/>
  <c r="K274" i="14" l="1"/>
  <c r="K267" i="14"/>
  <c r="K187" i="14" l="1"/>
  <c r="K186" i="14" s="1"/>
  <c r="K200" i="14"/>
  <c r="K197" i="14"/>
  <c r="K174" i="14"/>
  <c r="K63" i="14"/>
  <c r="K71" i="14"/>
  <c r="K70" i="14" s="1"/>
  <c r="K185" i="14" l="1"/>
  <c r="K183" i="14" s="1"/>
  <c r="K182" i="14" s="1"/>
  <c r="K181" i="14" s="1"/>
  <c r="L181" i="14" s="1"/>
  <c r="L186" i="14"/>
  <c r="L185" i="14" s="1"/>
  <c r="L184" i="14" s="1"/>
  <c r="L183" i="14" s="1"/>
  <c r="L182" i="14" s="1"/>
  <c r="D254" i="14"/>
  <c r="D197" i="14"/>
  <c r="E187" i="14"/>
  <c r="F187" i="14"/>
  <c r="G187" i="14"/>
  <c r="H187" i="14"/>
  <c r="D187" i="14"/>
  <c r="C200" i="14"/>
  <c r="D200" i="14"/>
  <c r="D178" i="14"/>
  <c r="J187" i="14" l="1"/>
  <c r="J186" i="14" s="1"/>
  <c r="J185" i="14" s="1"/>
  <c r="J184" i="14" s="1"/>
  <c r="J183" i="14" s="1"/>
  <c r="J182" i="14" s="1"/>
  <c r="L187" i="14"/>
  <c r="F86" i="14"/>
  <c r="G86" i="14"/>
  <c r="H86" i="14"/>
  <c r="E91" i="14"/>
  <c r="D91" i="14"/>
  <c r="D90" i="14" s="1"/>
  <c r="D86" i="14" s="1"/>
  <c r="E83" i="14"/>
  <c r="E24" i="14"/>
  <c r="E90" i="14" l="1"/>
  <c r="E86" i="14" l="1"/>
  <c r="J200" i="14" l="1"/>
  <c r="D191" i="14"/>
  <c r="E197" i="14" l="1"/>
  <c r="L197" i="14" s="1"/>
  <c r="E126" i="14" l="1"/>
  <c r="L119" i="14" l="1"/>
  <c r="L84" i="14"/>
  <c r="L67" i="14"/>
  <c r="K222" i="14"/>
  <c r="K191" i="14"/>
  <c r="D140" i="14" l="1"/>
  <c r="K176" i="14"/>
  <c r="K118" i="14" l="1"/>
  <c r="K74" i="14"/>
  <c r="K73" i="14" s="1"/>
  <c r="K66" i="14"/>
  <c r="J292" i="14" l="1"/>
  <c r="I292" i="14"/>
  <c r="L133" i="14" l="1"/>
  <c r="L115" i="14"/>
  <c r="J223" i="14"/>
  <c r="I223" i="14"/>
  <c r="I82" i="14"/>
  <c r="L33" i="14" l="1"/>
  <c r="L31" i="14"/>
  <c r="J190" i="14" l="1"/>
  <c r="J133" i="14"/>
  <c r="I133" i="14"/>
  <c r="J67" i="14"/>
  <c r="I67" i="14"/>
  <c r="E222" i="14" l="1"/>
  <c r="L222" i="14" s="1"/>
  <c r="F222" i="14"/>
  <c r="G222" i="14"/>
  <c r="H222" i="14"/>
  <c r="E191" i="14"/>
  <c r="E118" i="14"/>
  <c r="L118" i="14" s="1"/>
  <c r="E66" i="14"/>
  <c r="L66" i="14" s="1"/>
  <c r="E30" i="14"/>
  <c r="E26" i="14"/>
  <c r="I15" i="14"/>
  <c r="J15" i="14"/>
  <c r="L74" i="14" l="1"/>
  <c r="L73" i="14"/>
  <c r="L191" i="14"/>
  <c r="D132" i="14"/>
  <c r="C132" i="14"/>
  <c r="D189" i="14"/>
  <c r="C189" i="14" l="1"/>
  <c r="C145" i="14"/>
  <c r="C98" i="14" l="1"/>
  <c r="C83" i="14" l="1"/>
  <c r="C79" i="14" s="1"/>
  <c r="K189" i="14" l="1"/>
  <c r="K147" i="14"/>
  <c r="K120" i="14"/>
  <c r="L120" i="14" s="1"/>
  <c r="K32" i="14"/>
  <c r="K30" i="14"/>
  <c r="L30" i="14" s="1"/>
  <c r="K29" i="14" l="1"/>
  <c r="J297" i="14"/>
  <c r="I297" i="14"/>
  <c r="L161" i="14" l="1"/>
  <c r="L137" i="14"/>
  <c r="L135" i="14"/>
  <c r="L131" i="14"/>
  <c r="L27" i="14"/>
  <c r="L25" i="14"/>
  <c r="L23" i="14"/>
  <c r="L21" i="14"/>
  <c r="I177" i="14"/>
  <c r="J173" i="14"/>
  <c r="J177" i="14"/>
  <c r="L177" i="14"/>
  <c r="J149" i="14"/>
  <c r="J150" i="14"/>
  <c r="J152" i="14"/>
  <c r="J154" i="14"/>
  <c r="J161" i="14"/>
  <c r="I149" i="14"/>
  <c r="I150" i="14"/>
  <c r="I152" i="14"/>
  <c r="I154" i="14"/>
  <c r="I161" i="14"/>
  <c r="J27" i="14"/>
  <c r="J25" i="14"/>
  <c r="J23" i="14"/>
  <c r="J21" i="14"/>
  <c r="I27" i="14" l="1"/>
  <c r="I25" i="14"/>
  <c r="I23" i="14"/>
  <c r="I21" i="14"/>
  <c r="K134" i="14" l="1"/>
  <c r="K132" i="14"/>
  <c r="K130" i="14"/>
  <c r="K128" i="14"/>
  <c r="K114" i="14"/>
  <c r="K136" i="14"/>
  <c r="J31" i="14"/>
  <c r="J33" i="14"/>
  <c r="I31" i="14"/>
  <c r="I33" i="14"/>
  <c r="K113" i="14" l="1"/>
  <c r="K111" i="14"/>
  <c r="E189" i="14"/>
  <c r="E147" i="14"/>
  <c r="L147" i="14" s="1"/>
  <c r="F143" i="14"/>
  <c r="G143" i="14"/>
  <c r="H143" i="14"/>
  <c r="E32" i="14"/>
  <c r="L32" i="14" s="1"/>
  <c r="E22" i="14"/>
  <c r="L189" i="14" l="1"/>
  <c r="J189" i="14"/>
  <c r="E29" i="14"/>
  <c r="L29" i="14" s="1"/>
  <c r="K24" i="14"/>
  <c r="D222" i="14"/>
  <c r="J222" i="14" s="1"/>
  <c r="D205" i="14"/>
  <c r="D147" i="14"/>
  <c r="J147" i="14" s="1"/>
  <c r="D83" i="14"/>
  <c r="D30" i="14"/>
  <c r="D32" i="14"/>
  <c r="J32" i="14" s="1"/>
  <c r="D26" i="14"/>
  <c r="D24" i="14"/>
  <c r="D22" i="14"/>
  <c r="J30" i="14" l="1"/>
  <c r="D29" i="14"/>
  <c r="J29" i="14" s="1"/>
  <c r="C222" i="14"/>
  <c r="I222" i="14" s="1"/>
  <c r="C220" i="14"/>
  <c r="C205" i="14" l="1"/>
  <c r="C147" i="14" l="1"/>
  <c r="I147" i="14" s="1"/>
  <c r="C32" i="14" l="1"/>
  <c r="I32" i="14" s="1"/>
  <c r="C30" i="14"/>
  <c r="C29" i="14" l="1"/>
  <c r="I29" i="14" s="1"/>
  <c r="I30" i="14"/>
  <c r="C24" i="14"/>
  <c r="C26" i="14"/>
  <c r="C22" i="14" l="1"/>
  <c r="C20" i="14"/>
  <c r="I316" i="14" l="1"/>
  <c r="J298" i="14"/>
  <c r="I298" i="14"/>
  <c r="L193" i="14" l="1"/>
  <c r="L194" i="14"/>
  <c r="L195" i="14"/>
  <c r="L239" i="14"/>
  <c r="L256" i="14"/>
  <c r="L259" i="14"/>
  <c r="L262" i="14"/>
  <c r="L266" i="14"/>
  <c r="L248" i="14" l="1"/>
  <c r="L250" i="14"/>
  <c r="L251" i="14"/>
  <c r="K238" i="14"/>
  <c r="J239" i="14"/>
  <c r="I229" i="14"/>
  <c r="I231" i="14"/>
  <c r="I235" i="14"/>
  <c r="I237" i="14"/>
  <c r="I239" i="14"/>
  <c r="E228" i="14"/>
  <c r="L228" i="14" s="1"/>
  <c r="E230" i="14"/>
  <c r="E232" i="14"/>
  <c r="D228" i="14"/>
  <c r="D230" i="14"/>
  <c r="D232" i="14"/>
  <c r="J218" i="14"/>
  <c r="J228" i="14" l="1"/>
  <c r="J230" i="14"/>
  <c r="J181" i="14"/>
  <c r="J193" i="14"/>
  <c r="J194" i="14"/>
  <c r="J195" i="14"/>
  <c r="J198" i="14"/>
  <c r="J212" i="14"/>
  <c r="I212" i="14"/>
  <c r="I218" i="14"/>
  <c r="I173" i="14"/>
  <c r="J135" i="14" l="1"/>
  <c r="J137" i="14"/>
  <c r="J131" i="14"/>
  <c r="I135" i="14"/>
  <c r="I137" i="14"/>
  <c r="I131" i="14"/>
  <c r="J84" i="14"/>
  <c r="I84" i="14"/>
  <c r="I83" i="14"/>
  <c r="L198" i="14" l="1"/>
  <c r="F61" i="14" l="1"/>
  <c r="G61" i="14"/>
  <c r="H61" i="14"/>
  <c r="L212" i="14" l="1"/>
  <c r="L218" i="14"/>
  <c r="L225" i="14"/>
  <c r="L229" i="14"/>
  <c r="L231" i="14"/>
  <c r="L235" i="14"/>
  <c r="L237" i="14"/>
  <c r="L241" i="14"/>
  <c r="L273" i="14"/>
  <c r="K172" i="14" l="1"/>
  <c r="K171" i="14" s="1"/>
  <c r="J115" i="14"/>
  <c r="I115" i="14"/>
  <c r="L106" i="14"/>
  <c r="L104" i="14"/>
  <c r="L102" i="14"/>
  <c r="J102" i="14"/>
  <c r="J104" i="14"/>
  <c r="I102" i="14"/>
  <c r="I104" i="14"/>
  <c r="J80" i="14"/>
  <c r="J81" i="14"/>
  <c r="K247" i="14"/>
  <c r="K249" i="14"/>
  <c r="E148" i="14" l="1"/>
  <c r="E142" i="14"/>
  <c r="L142" i="14" s="1"/>
  <c r="E224" i="14"/>
  <c r="E79" i="14"/>
  <c r="D220" i="14"/>
  <c r="E275" i="14"/>
  <c r="D275" i="14"/>
  <c r="C275" i="14"/>
  <c r="I275" i="14" l="1"/>
  <c r="L275" i="14"/>
  <c r="L274" i="14"/>
  <c r="J275" i="14"/>
  <c r="J148" i="14"/>
  <c r="I148" i="14"/>
  <c r="K34" i="14"/>
  <c r="K103" i="14"/>
  <c r="K211" i="14"/>
  <c r="K138" i="14"/>
  <c r="E140" i="14" l="1"/>
  <c r="E139" i="14" s="1"/>
  <c r="L139" i="14" s="1"/>
  <c r="E151" i="14"/>
  <c r="E153" i="14"/>
  <c r="E136" i="14"/>
  <c r="E134" i="14"/>
  <c r="L134" i="14" s="1"/>
  <c r="E132" i="14"/>
  <c r="J132" i="14" s="1"/>
  <c r="E130" i="14"/>
  <c r="L130" i="14" s="1"/>
  <c r="F130" i="14"/>
  <c r="G130" i="14"/>
  <c r="H130" i="14"/>
  <c r="D130" i="14"/>
  <c r="D128" i="14"/>
  <c r="D136" i="14"/>
  <c r="D118" i="14"/>
  <c r="D98" i="14"/>
  <c r="C224" i="14"/>
  <c r="K232" i="14"/>
  <c r="C232" i="14"/>
  <c r="I232" i="14" s="1"/>
  <c r="J235" i="14"/>
  <c r="K234" i="14"/>
  <c r="E234" i="14"/>
  <c r="D234" i="14"/>
  <c r="C234" i="14"/>
  <c r="C136" i="14"/>
  <c r="C134" i="14"/>
  <c r="C130" i="14"/>
  <c r="C128" i="14"/>
  <c r="C121" i="14"/>
  <c r="C118" i="14"/>
  <c r="I118" i="14" s="1"/>
  <c r="D114" i="14"/>
  <c r="E114" i="14"/>
  <c r="C114" i="14"/>
  <c r="D116" i="14"/>
  <c r="J116" i="14" s="1"/>
  <c r="C116" i="14"/>
  <c r="I116" i="14" s="1"/>
  <c r="C113" i="14" l="1"/>
  <c r="E113" i="14"/>
  <c r="E111" i="14" s="1"/>
  <c r="L136" i="14"/>
  <c r="L114" i="14"/>
  <c r="L132" i="14"/>
  <c r="I132" i="14"/>
  <c r="J151" i="14"/>
  <c r="I151" i="14"/>
  <c r="J153" i="14"/>
  <c r="I153" i="14"/>
  <c r="I234" i="14"/>
  <c r="I134" i="14"/>
  <c r="L232" i="14"/>
  <c r="I136" i="14"/>
  <c r="J136" i="14"/>
  <c r="L234" i="14"/>
  <c r="I130" i="14"/>
  <c r="J130" i="14"/>
  <c r="I114" i="14"/>
  <c r="J114" i="14"/>
  <c r="J234" i="14"/>
  <c r="J232" i="14"/>
  <c r="E138" i="14" l="1"/>
  <c r="I113" i="14"/>
  <c r="L113" i="14"/>
  <c r="C111" i="14"/>
  <c r="J138" i="14" l="1"/>
  <c r="L138" i="14"/>
  <c r="I138" i="14"/>
  <c r="E105" i="14"/>
  <c r="E98" i="14"/>
  <c r="K112" i="14" l="1"/>
  <c r="J316" i="14" l="1"/>
  <c r="F275" i="14"/>
  <c r="G275" i="14"/>
  <c r="G274" i="14" s="1"/>
  <c r="H275" i="14"/>
  <c r="H274" i="14" s="1"/>
  <c r="H319" i="14" s="1"/>
  <c r="I277" i="14"/>
  <c r="D103" i="14" l="1"/>
  <c r="E103" i="14"/>
  <c r="L103" i="14" s="1"/>
  <c r="F103" i="14"/>
  <c r="G103" i="14"/>
  <c r="H103" i="14"/>
  <c r="C103" i="14"/>
  <c r="J103" i="14" l="1"/>
  <c r="I103" i="14"/>
  <c r="K240" i="14"/>
  <c r="K215" i="14"/>
  <c r="L215" i="14" s="1"/>
  <c r="D213" i="14" l="1"/>
  <c r="C213" i="14"/>
  <c r="F178" i="14"/>
  <c r="G178" i="14"/>
  <c r="H178" i="14"/>
  <c r="D63" i="14" l="1"/>
  <c r="E328" i="14" l="1"/>
  <c r="E327" i="14" s="1"/>
  <c r="E211" i="14" l="1"/>
  <c r="L211" i="14" l="1"/>
  <c r="I244" i="14"/>
  <c r="I81" i="14"/>
  <c r="I80" i="14"/>
  <c r="F257" i="14" l="1"/>
  <c r="G257" i="14"/>
  <c r="H257" i="14"/>
  <c r="L258" i="14"/>
  <c r="J211" i="14"/>
  <c r="I211" i="14"/>
  <c r="K217" i="14" l="1"/>
  <c r="K180" i="14" s="1"/>
  <c r="K98" i="14"/>
  <c r="L98" i="14" s="1"/>
  <c r="C71" i="14" l="1"/>
  <c r="C176" i="14" l="1"/>
  <c r="F105" i="14" l="1"/>
  <c r="G105" i="14"/>
  <c r="H105" i="14"/>
  <c r="K105" i="14"/>
  <c r="L105" i="14" s="1"/>
  <c r="C309" i="14" l="1"/>
  <c r="C306" i="14"/>
  <c r="C286" i="14"/>
  <c r="I303" i="14"/>
  <c r="E300" i="14"/>
  <c r="D300" i="14"/>
  <c r="J303" i="14"/>
  <c r="K334" i="14"/>
  <c r="K329" i="14"/>
  <c r="K272" i="14"/>
  <c r="K264" i="14"/>
  <c r="K265" i="14"/>
  <c r="K263" i="14" s="1"/>
  <c r="K236" i="14"/>
  <c r="K224" i="14"/>
  <c r="K163" i="14"/>
  <c r="K160" i="14"/>
  <c r="K155" i="14"/>
  <c r="K109" i="14"/>
  <c r="K108" i="14" s="1"/>
  <c r="K101" i="14"/>
  <c r="K97" i="14" s="1"/>
  <c r="K95" i="14"/>
  <c r="K94" i="14" s="1"/>
  <c r="K79" i="14"/>
  <c r="K68" i="14"/>
  <c r="K62" i="14" s="1"/>
  <c r="K61" i="14" s="1"/>
  <c r="K52" i="14"/>
  <c r="K51" i="14" s="1"/>
  <c r="K40" i="14"/>
  <c r="K37" i="14"/>
  <c r="K19" i="14"/>
  <c r="K18" i="14" s="1"/>
  <c r="K9" i="14"/>
  <c r="C274" i="14" l="1"/>
  <c r="L300" i="14"/>
  <c r="J300" i="14"/>
  <c r="I300" i="14"/>
  <c r="K28" i="14"/>
  <c r="K333" i="14"/>
  <c r="K328" i="14"/>
  <c r="L328" i="14" s="1"/>
  <c r="L329" i="14"/>
  <c r="K219" i="14"/>
  <c r="K170" i="14" s="1"/>
  <c r="K169" i="14" s="1"/>
  <c r="K78" i="14"/>
  <c r="L79" i="14"/>
  <c r="L224" i="14"/>
  <c r="K93" i="14"/>
  <c r="K327" i="14" l="1"/>
  <c r="K332" i="14"/>
  <c r="D226" i="14"/>
  <c r="C226" i="14"/>
  <c r="L26" i="14"/>
  <c r="L327" i="14" l="1"/>
  <c r="K319" i="14"/>
  <c r="J237" i="14"/>
  <c r="J296" i="14" l="1"/>
  <c r="J22" i="14"/>
  <c r="L20" i="14"/>
  <c r="L24" i="14"/>
  <c r="L22" i="14"/>
  <c r="J318" i="14"/>
  <c r="I318" i="14"/>
  <c r="J314" i="14"/>
  <c r="I314" i="14"/>
  <c r="I312" i="14"/>
  <c r="I311" i="14"/>
  <c r="I310" i="14"/>
  <c r="I308" i="14"/>
  <c r="I307" i="14"/>
  <c r="I305" i="14"/>
  <c r="I304" i="14"/>
  <c r="I302" i="14"/>
  <c r="I301" i="14"/>
  <c r="J312" i="14"/>
  <c r="J311" i="14"/>
  <c r="J310" i="14"/>
  <c r="J308" i="14"/>
  <c r="J307" i="14"/>
  <c r="J305" i="14"/>
  <c r="J304" i="14"/>
  <c r="J302" i="14"/>
  <c r="J301" i="14"/>
  <c r="J294" i="14"/>
  <c r="J293" i="14"/>
  <c r="I296" i="14"/>
  <c r="I294" i="14"/>
  <c r="I293" i="14"/>
  <c r="J288" i="14"/>
  <c r="J287" i="14"/>
  <c r="I289" i="14"/>
  <c r="I288" i="14"/>
  <c r="I287" i="14"/>
  <c r="J283" i="14"/>
  <c r="J280" i="14"/>
  <c r="I283" i="14"/>
  <c r="I280" i="14"/>
  <c r="I278" i="14"/>
  <c r="E286" i="14"/>
  <c r="D286" i="14"/>
  <c r="E63" i="14"/>
  <c r="D37" i="14"/>
  <c r="C37" i="14"/>
  <c r="D87" i="14"/>
  <c r="C87" i="14"/>
  <c r="C63" i="14"/>
  <c r="I286" i="14" l="1"/>
  <c r="L286" i="14"/>
  <c r="J286" i="14"/>
  <c r="J330" i="14"/>
  <c r="I330" i="14"/>
  <c r="J335" i="14"/>
  <c r="I335" i="14"/>
  <c r="L41" i="14"/>
  <c r="L38" i="14"/>
  <c r="E176" i="14"/>
  <c r="E37" i="14"/>
  <c r="M28" i="14"/>
  <c r="D40" i="14"/>
  <c r="E40" i="14"/>
  <c r="C40" i="14"/>
  <c r="D176" i="14"/>
  <c r="I176" i="14" l="1"/>
  <c r="L176" i="14"/>
  <c r="J176" i="14"/>
  <c r="I40" i="14"/>
  <c r="J40" i="14"/>
  <c r="L40" i="14"/>
  <c r="J334" i="14"/>
  <c r="J333" i="14" s="1"/>
  <c r="J332" i="14" s="1"/>
  <c r="I334" i="14"/>
  <c r="I333" i="14" s="1"/>
  <c r="I332" i="14" s="1"/>
  <c r="J329" i="14"/>
  <c r="J328" i="14" s="1"/>
  <c r="J327" i="14" s="1"/>
  <c r="I329" i="14"/>
  <c r="C334" i="14"/>
  <c r="C333" i="14" s="1"/>
  <c r="C332" i="14" s="1"/>
  <c r="C329" i="14"/>
  <c r="C328" i="14" s="1"/>
  <c r="C327" i="14" s="1"/>
  <c r="D329" i="14"/>
  <c r="D328" i="14" s="1"/>
  <c r="D327" i="14" s="1"/>
  <c r="J289" i="14"/>
  <c r="C326" i="14" l="1"/>
  <c r="C321" i="14" s="1"/>
  <c r="C320" i="14" s="1"/>
  <c r="C319" i="14" s="1"/>
  <c r="J326" i="14"/>
  <c r="I328" i="14"/>
  <c r="I327" i="14"/>
  <c r="I326" i="14" s="1"/>
  <c r="I26" i="14"/>
  <c r="J26" i="14"/>
  <c r="C172" i="14"/>
  <c r="J244" i="14"/>
  <c r="D79" i="14"/>
  <c r="I53" i="14"/>
  <c r="J53" i="14"/>
  <c r="I38" i="14"/>
  <c r="J38" i="14"/>
  <c r="I41" i="14"/>
  <c r="J41" i="14"/>
  <c r="I20" i="14"/>
  <c r="J20" i="14"/>
  <c r="I22" i="14"/>
  <c r="I24" i="14"/>
  <c r="J24" i="14"/>
  <c r="D19" i="14"/>
  <c r="D18" i="14" s="1"/>
  <c r="E19" i="14"/>
  <c r="C19" i="14"/>
  <c r="C18" i="14" s="1"/>
  <c r="I12" i="14"/>
  <c r="J12" i="14"/>
  <c r="I13" i="14"/>
  <c r="J13" i="14"/>
  <c r="I14" i="14"/>
  <c r="J14" i="14"/>
  <c r="C198" i="14"/>
  <c r="L37" i="14"/>
  <c r="J37" i="14"/>
  <c r="F114" i="14"/>
  <c r="G114" i="14"/>
  <c r="H114" i="14"/>
  <c r="E112" i="14"/>
  <c r="C112" i="14"/>
  <c r="D101" i="14"/>
  <c r="D97" i="14" s="1"/>
  <c r="E101" i="14"/>
  <c r="E97" i="14" s="1"/>
  <c r="C101" i="14"/>
  <c r="C97" i="14" s="1"/>
  <c r="F78" i="14"/>
  <c r="G78" i="14"/>
  <c r="H78" i="14"/>
  <c r="C194" i="14"/>
  <c r="D247" i="14"/>
  <c r="E247" i="14"/>
  <c r="F247" i="14"/>
  <c r="G247" i="14"/>
  <c r="H247" i="14"/>
  <c r="D245" i="14"/>
  <c r="C245" i="14"/>
  <c r="C247" i="14"/>
  <c r="L247" i="14" l="1"/>
  <c r="J247" i="14"/>
  <c r="I247" i="14"/>
  <c r="L112" i="14"/>
  <c r="J101" i="14"/>
  <c r="L101" i="14"/>
  <c r="I101" i="14"/>
  <c r="I112" i="14"/>
  <c r="L19" i="14"/>
  <c r="J19" i="14"/>
  <c r="I37" i="14"/>
  <c r="I19" i="14"/>
  <c r="E18" i="14"/>
  <c r="L82" i="14"/>
  <c r="L83" i="14"/>
  <c r="E334" i="14"/>
  <c r="L334" i="14" s="1"/>
  <c r="D334" i="14"/>
  <c r="D333" i="14" s="1"/>
  <c r="D332" i="14" s="1"/>
  <c r="F196" i="14"/>
  <c r="F180" i="14" s="1"/>
  <c r="G196" i="14"/>
  <c r="G180" i="14" s="1"/>
  <c r="H196" i="14"/>
  <c r="H180" i="14" s="1"/>
  <c r="D155" i="14"/>
  <c r="E155" i="14"/>
  <c r="C155" i="14"/>
  <c r="L18" i="14" l="1"/>
  <c r="E333" i="14"/>
  <c r="J18" i="14"/>
  <c r="I18" i="14"/>
  <c r="E332" i="14" l="1"/>
  <c r="L333" i="14"/>
  <c r="L332" i="14" l="1"/>
  <c r="L326" i="14" s="1"/>
  <c r="E326" i="14"/>
  <c r="E321" i="14" s="1"/>
  <c r="D238" i="14"/>
  <c r="E238" i="14"/>
  <c r="L238" i="14" s="1"/>
  <c r="C238" i="14"/>
  <c r="C236" i="14"/>
  <c r="E320" i="14" l="1"/>
  <c r="L321" i="14"/>
  <c r="I321" i="14"/>
  <c r="J321" i="14"/>
  <c r="C258" i="14"/>
  <c r="J238" i="14"/>
  <c r="I238" i="14"/>
  <c r="L99" i="14"/>
  <c r="L80" i="14"/>
  <c r="L69" i="14"/>
  <c r="L64" i="14"/>
  <c r="L53" i="14"/>
  <c r="I225" i="14"/>
  <c r="J225" i="14"/>
  <c r="E309" i="14"/>
  <c r="D309" i="14"/>
  <c r="L272" i="14"/>
  <c r="D265" i="14"/>
  <c r="D263" i="14" s="1"/>
  <c r="E265" i="14"/>
  <c r="L265" i="14" s="1"/>
  <c r="C265" i="14"/>
  <c r="C263" i="14" s="1"/>
  <c r="D264" i="14"/>
  <c r="C264" i="14"/>
  <c r="D243" i="14"/>
  <c r="E243" i="14"/>
  <c r="C243" i="14"/>
  <c r="C242" i="14" s="1"/>
  <c r="D249" i="14"/>
  <c r="E249" i="14"/>
  <c r="C249" i="14"/>
  <c r="D240" i="14"/>
  <c r="E240" i="14"/>
  <c r="L240" i="14" s="1"/>
  <c r="C240" i="14"/>
  <c r="D236" i="14"/>
  <c r="E236" i="14"/>
  <c r="L230" i="14"/>
  <c r="C230" i="14"/>
  <c r="I230" i="14" s="1"/>
  <c r="C228" i="14"/>
  <c r="D224" i="14"/>
  <c r="D217" i="14"/>
  <c r="D180" i="14" s="1"/>
  <c r="E217" i="14"/>
  <c r="E180" i="14" s="1"/>
  <c r="C217" i="14"/>
  <c r="C180" i="14" s="1"/>
  <c r="D172" i="14"/>
  <c r="E172" i="14"/>
  <c r="C171" i="14"/>
  <c r="E165" i="14"/>
  <c r="E162" i="14" s="1"/>
  <c r="D163" i="14"/>
  <c r="E163" i="14"/>
  <c r="C163" i="14"/>
  <c r="D134" i="14"/>
  <c r="D113" i="14" s="1"/>
  <c r="D109" i="14"/>
  <c r="D108" i="14" s="1"/>
  <c r="E109" i="14"/>
  <c r="E108" i="14" s="1"/>
  <c r="C109" i="14"/>
  <c r="C108" i="14" s="1"/>
  <c r="D94" i="14"/>
  <c r="D93" i="14" s="1"/>
  <c r="C94" i="14"/>
  <c r="C93" i="14" s="1"/>
  <c r="D78" i="14"/>
  <c r="E78" i="14"/>
  <c r="C78" i="14"/>
  <c r="D28" i="14"/>
  <c r="E34" i="14"/>
  <c r="E28" i="14" s="1"/>
  <c r="D52" i="14"/>
  <c r="D51" i="14" s="1"/>
  <c r="E52" i="14"/>
  <c r="E51" i="14" s="1"/>
  <c r="D66" i="14"/>
  <c r="J66" i="14" s="1"/>
  <c r="D68" i="14"/>
  <c r="E68" i="14"/>
  <c r="E62" i="14" s="1"/>
  <c r="E61" i="14" s="1"/>
  <c r="D71" i="14"/>
  <c r="D9" i="14"/>
  <c r="E9" i="14"/>
  <c r="C70" i="14"/>
  <c r="C68" i="14"/>
  <c r="C66" i="14"/>
  <c r="I66" i="14" s="1"/>
  <c r="C52" i="14"/>
  <c r="C51" i="14" s="1"/>
  <c r="C28" i="14"/>
  <c r="C9" i="14"/>
  <c r="E306" i="14"/>
  <c r="D306" i="14"/>
  <c r="F7" i="14"/>
  <c r="G170" i="14"/>
  <c r="G169" i="14" s="1"/>
  <c r="G242" i="14"/>
  <c r="F309" i="14"/>
  <c r="F274" i="14" s="1"/>
  <c r="L11" i="14"/>
  <c r="L12" i="14"/>
  <c r="L13" i="14"/>
  <c r="L14" i="14"/>
  <c r="J99" i="14"/>
  <c r="I99" i="14"/>
  <c r="J82" i="14"/>
  <c r="J11" i="14"/>
  <c r="I11" i="14"/>
  <c r="J241" i="14"/>
  <c r="I241" i="14"/>
  <c r="J83" i="14"/>
  <c r="J69" i="14"/>
  <c r="J64" i="14"/>
  <c r="I64" i="14"/>
  <c r="E219" i="14" l="1"/>
  <c r="L219" i="14" s="1"/>
  <c r="C219" i="14"/>
  <c r="E242" i="14"/>
  <c r="L309" i="14"/>
  <c r="J309" i="14"/>
  <c r="I309" i="14"/>
  <c r="I306" i="14"/>
  <c r="L306" i="14"/>
  <c r="J306" i="14"/>
  <c r="E319" i="14"/>
  <c r="J320" i="14"/>
  <c r="I320" i="14"/>
  <c r="L320" i="14"/>
  <c r="F319" i="14"/>
  <c r="E274" i="14"/>
  <c r="D274" i="14"/>
  <c r="D219" i="14"/>
  <c r="D111" i="14"/>
  <c r="L249" i="14"/>
  <c r="J249" i="14"/>
  <c r="I249" i="14"/>
  <c r="D242" i="14"/>
  <c r="J163" i="14"/>
  <c r="L163" i="14"/>
  <c r="I163" i="14"/>
  <c r="I28" i="14"/>
  <c r="D70" i="14"/>
  <c r="L68" i="14"/>
  <c r="I68" i="14"/>
  <c r="J172" i="14"/>
  <c r="I228" i="14"/>
  <c r="J134" i="14"/>
  <c r="L236" i="14"/>
  <c r="I236" i="14"/>
  <c r="D171" i="14"/>
  <c r="I172" i="14"/>
  <c r="J217" i="14"/>
  <c r="I217" i="14"/>
  <c r="D62" i="14"/>
  <c r="D61" i="14" s="1"/>
  <c r="L217" i="14"/>
  <c r="J121" i="14"/>
  <c r="I121" i="14"/>
  <c r="E263" i="14"/>
  <c r="L263" i="14" s="1"/>
  <c r="E264" i="14"/>
  <c r="L264" i="14" s="1"/>
  <c r="C62" i="14"/>
  <c r="C61" i="14" s="1"/>
  <c r="C8" i="14" s="1"/>
  <c r="E171" i="14"/>
  <c r="I97" i="14"/>
  <c r="J97" i="14"/>
  <c r="L97" i="14"/>
  <c r="J236" i="14"/>
  <c r="J240" i="14"/>
  <c r="L28" i="14"/>
  <c r="J243" i="14"/>
  <c r="I243" i="14"/>
  <c r="L51" i="14"/>
  <c r="J52" i="14"/>
  <c r="I52" i="14"/>
  <c r="J98" i="14"/>
  <c r="L63" i="14"/>
  <c r="L34" i="14"/>
  <c r="J68" i="14"/>
  <c r="E94" i="14"/>
  <c r="I79" i="14"/>
  <c r="J63" i="14"/>
  <c r="J224" i="14"/>
  <c r="L78" i="14"/>
  <c r="L10" i="14"/>
  <c r="I9" i="14"/>
  <c r="I224" i="14"/>
  <c r="L52" i="14"/>
  <c r="I98" i="14"/>
  <c r="I240" i="14"/>
  <c r="I63" i="14"/>
  <c r="I10" i="14"/>
  <c r="J79" i="14"/>
  <c r="J9" i="14"/>
  <c r="J10" i="14"/>
  <c r="C262" i="14"/>
  <c r="D262" i="14"/>
  <c r="J78" i="14"/>
  <c r="I78" i="14"/>
  <c r="L9" i="14"/>
  <c r="G7" i="14"/>
  <c r="G319" i="14" s="1"/>
  <c r="D8" i="14" l="1"/>
  <c r="J319" i="14"/>
  <c r="I319" i="14"/>
  <c r="L319" i="14"/>
  <c r="I274" i="14"/>
  <c r="J274" i="14"/>
  <c r="E170" i="14"/>
  <c r="E169" i="14" s="1"/>
  <c r="I162" i="14"/>
  <c r="J162" i="14"/>
  <c r="J171" i="14"/>
  <c r="I171" i="14"/>
  <c r="J113" i="14"/>
  <c r="D112" i="14"/>
  <c r="J112" i="14" s="1"/>
  <c r="J180" i="14"/>
  <c r="I180" i="14"/>
  <c r="L171" i="14"/>
  <c r="L111" i="14"/>
  <c r="J28" i="14"/>
  <c r="J51" i="14"/>
  <c r="I51" i="14"/>
  <c r="E93" i="14"/>
  <c r="I94" i="14"/>
  <c r="L62" i="14"/>
  <c r="J219" i="14"/>
  <c r="I219" i="14"/>
  <c r="J62" i="14"/>
  <c r="C170" i="14"/>
  <c r="C169" i="14" s="1"/>
  <c r="I242" i="14"/>
  <c r="J242" i="14"/>
  <c r="D170" i="14"/>
  <c r="D169" i="14" s="1"/>
  <c r="I62" i="14"/>
  <c r="L61" i="14" l="1"/>
  <c r="E8" i="14"/>
  <c r="D7" i="14"/>
  <c r="L93" i="14"/>
  <c r="J93" i="14"/>
  <c r="I93" i="14"/>
  <c r="I111" i="14"/>
  <c r="J111" i="14"/>
  <c r="J61" i="14"/>
  <c r="I61" i="14"/>
  <c r="C7" i="14"/>
  <c r="J170" i="14"/>
  <c r="I170" i="14"/>
  <c r="I8" i="14" l="1"/>
  <c r="E7" i="14"/>
  <c r="I7" i="14" s="1"/>
  <c r="J8" i="14"/>
  <c r="J169" i="14"/>
  <c r="I169" i="14"/>
  <c r="J7" i="14" l="1"/>
  <c r="L180" i="14"/>
  <c r="L170" i="14" l="1"/>
  <c r="L169" i="14" l="1"/>
  <c r="K86" i="14" l="1"/>
  <c r="K8" i="14" s="1"/>
  <c r="L86" i="14" l="1"/>
  <c r="K7" i="14" l="1"/>
  <c r="L7" i="14" s="1"/>
  <c r="L8" i="14"/>
</calcChain>
</file>

<file path=xl/sharedStrings.xml><?xml version="1.0" encoding="utf-8"?>
<sst xmlns="http://schemas.openxmlformats.org/spreadsheetml/2006/main" count="625" uniqueCount="598">
  <si>
    <t>х</t>
  </si>
  <si>
    <t>Наименование показателя</t>
  </si>
  <si>
    <t xml:space="preserve"> 000 0103000000 0000 000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</si>
  <si>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</si>
  <si>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</si>
  <si>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</si>
  <si>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</si>
  <si>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</si>
  <si>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</si>
  <si>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 xml:space="preserve">  ОБЩЕГОСУДАРСТВЕННЫЕ ВОПРОСЫ</t>
  </si>
  <si>
    <t xml:space="preserve"> 000 0100 0000000 000 000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</si>
  <si>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</si>
  <si>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</si>
  <si>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</si>
  <si>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</si>
  <si>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</si>
  <si>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</si>
  <si>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 Резервные фонды</t>
  </si>
  <si>
    <t xml:space="preserve"> 000 0111 0000000 000 000</t>
  </si>
  <si>
    <t xml:space="preserve">  Другие общегосударственные вопросы</t>
  </si>
  <si>
    <t xml:space="preserve"> 000 0113 0000000 000 000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</si>
  <si>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</si>
  <si>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</si>
  <si>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 Органы юстиции</t>
  </si>
  <si>
    <t xml:space="preserve"> 000 0304 0000000 000 000</t>
  </si>
  <si>
    <t xml:space="preserve">  НАЦИОНАЛЬНАЯ ЭКОНОМИКА</t>
  </si>
  <si>
    <t xml:space="preserve"> 000 0400 0000000 000 000</t>
  </si>
  <si>
    <t xml:space="preserve">  Другие вопросы в области национальной экономики</t>
  </si>
  <si>
    <t xml:space="preserve"> 000 0412 0000000 000 000</t>
  </si>
  <si>
    <t xml:space="preserve">  ЖИЛИЩНО-КОММУНАЛЬНОЕ ХОЗЯЙСТВО</t>
  </si>
  <si>
    <t xml:space="preserve"> 000 0500 0000000 000 000</t>
  </si>
  <si>
    <t xml:space="preserve">  Коммунальное хозяйство</t>
  </si>
  <si>
    <t xml:space="preserve"> 000 0502 0000000 000 000</t>
  </si>
  <si>
    <t xml:space="preserve">  ОБРАЗОВАНИЕ</t>
  </si>
  <si>
    <t xml:space="preserve"> 000 0700 0000000 000 000</t>
  </si>
  <si>
    <t xml:space="preserve">  Дошкольное образование</t>
  </si>
  <si>
    <t xml:space="preserve"> 000 0701 0000000 000 000</t>
  </si>
  <si>
    <t xml:space="preserve">  Общее образование</t>
  </si>
  <si>
    <t xml:space="preserve"> 000 0702 0000000 000 000</t>
  </si>
  <si>
    <t xml:space="preserve">  Молодежная политика и оздоровление детей</t>
  </si>
  <si>
    <t xml:space="preserve"> 000 0707 0000000 000 000</t>
  </si>
  <si>
    <t xml:space="preserve">  Другие вопросы в области образования</t>
  </si>
  <si>
    <t xml:space="preserve"> 000 0709 0000000 000 000</t>
  </si>
  <si>
    <t xml:space="preserve">  КУЛЬТУРА, КИНЕМАТОГРАФИЯ</t>
  </si>
  <si>
    <t xml:space="preserve"> 000 0800 0000000 000 000</t>
  </si>
  <si>
    <t xml:space="preserve">  Культура</t>
  </si>
  <si>
    <t xml:space="preserve"> 000 0801 0000000 000 000</t>
  </si>
  <si>
    <t xml:space="preserve">  Другие вопросы в области культуры, кинематографии</t>
  </si>
  <si>
    <t xml:space="preserve"> 000 0804 0000000 000 000</t>
  </si>
  <si>
    <t xml:space="preserve">  СОЦИАЛЬНАЯ ПОЛИТИКА</t>
  </si>
  <si>
    <t xml:space="preserve"> 000 1000 0000000 000 000</t>
  </si>
  <si>
    <t xml:space="preserve">  Пенсионное обеспечение</t>
  </si>
  <si>
    <t xml:space="preserve"> 000 1001 0000000 000 000</t>
  </si>
  <si>
    <t xml:space="preserve">  Социальное обеспечение населения</t>
  </si>
  <si>
    <t xml:space="preserve"> 000 1003 0000000 000 000</t>
  </si>
  <si>
    <t xml:space="preserve">  Охрана семьи и детства</t>
  </si>
  <si>
    <t xml:space="preserve"> 000 1004 0000000 000 000</t>
  </si>
  <si>
    <t xml:space="preserve">  ФИЗИЧЕСКАЯ КУЛЬТУРА И СПОРТ</t>
  </si>
  <si>
    <t xml:space="preserve"> 000 1100 0000000 000 000</t>
  </si>
  <si>
    <t xml:space="preserve">  СРЕДСТВА МАССОВОЙ ИНФОРМАЦИИ</t>
  </si>
  <si>
    <t xml:space="preserve"> 000 1200 0000000 000 000</t>
  </si>
  <si>
    <t xml:space="preserve">  Другие вопросы в области средств массовой информации</t>
  </si>
  <si>
    <t xml:space="preserve"> 000 1204 0000000 000 000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</si>
  <si>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</si>
  <si>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</si>
  <si>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</si>
  <si>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</si>
  <si>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сельскохозяйственный налог</t>
  </si>
  <si>
    <t xml:space="preserve">  ГОСУДАРСТВЕННАЯ ПОШЛИНА</t>
  </si>
  <si>
    <t xml:space="preserve"> 000 1090000000 0000 000</t>
  </si>
  <si>
    <t xml:space="preserve">  Субвенции бюджетам на государственную регистрацию актов гражданского состояния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</si>
  <si>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</si>
  <si>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Код по бюджетной классификации</t>
  </si>
  <si>
    <t>% исполнения</t>
  </si>
  <si>
    <t>к уточненному плану</t>
  </si>
  <si>
    <t xml:space="preserve">Утверждено законом 132-ЗО от 27.12.2012
</t>
  </si>
  <si>
    <t>Уточненный план на 01.02.2013</t>
  </si>
  <si>
    <t>Исполнено
на 01.02.2013</t>
  </si>
  <si>
    <t>(тыс. руб.)</t>
  </si>
  <si>
    <t>справочно</t>
  </si>
  <si>
    <t>Темп роста поступлений к аналогичному периоду прошлого года, %</t>
  </si>
  <si>
    <t xml:space="preserve">  Физическая культура</t>
  </si>
  <si>
    <t>000 1101 0000000 000 000</t>
  </si>
  <si>
    <t xml:space="preserve">  1. Доходы бюджета - ИТОГО</t>
  </si>
  <si>
    <t xml:space="preserve">  3. Результат исполнения бюджета (дефицит / профицит)</t>
  </si>
  <si>
    <t>Прочие поступления от денежных взысканий (штрафов) и иных сумм в возмещение ущерба</t>
  </si>
  <si>
    <t>Прочие межбюджетные трансферты, передаваемые бюджетам</t>
  </si>
  <si>
    <t>000 1090700000 0000 110</t>
  </si>
  <si>
    <t>Прочие налоги и сборы (по отмененным местным налогам и сборам)</t>
  </si>
  <si>
    <t>Получение бюджетных кредитовот других бюджетов бюджетной системы Российской Федерации в валюте Российской Федерации</t>
  </si>
  <si>
    <t>000 0103000000 0000 700</t>
  </si>
  <si>
    <t>Получение бюджетных кредитовот других бюджетов бюджетной системы Российской Федерации  бюджетами поселений в валюте Российской Федерации</t>
  </si>
  <si>
    <t>000 0103000010 0000 710</t>
  </si>
  <si>
    <t>Увеличение прочих остатков денежных средств бюджетов</t>
  </si>
  <si>
    <t xml:space="preserve"> 000 0105020110 0000 510</t>
  </si>
  <si>
    <t>Уменьшение прочих остатков денежных средств бюджетов</t>
  </si>
  <si>
    <t>Субвенции бюджетам на модернизации региональных систем общего образования</t>
  </si>
  <si>
    <t xml:space="preserve">Государственная пошлина за выдачу разрешения на установку рекламной конструкции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</si>
  <si>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</si>
  <si>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</si>
  <si>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000 0105020110 0000 610</t>
  </si>
  <si>
    <t>000 0406 0000000 000 000</t>
  </si>
  <si>
    <t>000 0501 0000000 000 000</t>
  </si>
  <si>
    <t>Субсидии бюджетам на модернизацию региональных систем общего образования</t>
  </si>
  <si>
    <t xml:space="preserve"> 000 0105 0000000 000 000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</si>
  <si>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</si>
  <si>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</si>
  <si>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</si>
  <si>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</si>
  <si>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</si>
  <si>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</si>
  <si>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</si>
  <si>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</si>
  <si>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</si>
  <si>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</si>
  <si>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АДМИНИСТРАТИВНЫЕ ПЛАТЕЖИ И СБОРЫ</t>
  </si>
  <si>
    <t xml:space="preserve"> 000 1 00 00000 00 0000 000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</si>
  <si>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</si>
  <si>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</si>
  <si>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</si>
  <si>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</si>
  <si>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</si>
  <si>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000 1 03 00000 00 0000 000</t>
  </si>
  <si>
    <t>000 1 03 02000 01 0000 000</t>
  </si>
  <si>
    <t>000 1 03 02230 01 0000 110</t>
  </si>
  <si>
    <t>000 1 03 02240 01 0000 110</t>
  </si>
  <si>
    <t>000 1 03 02250 01 0000 110</t>
  </si>
  <si>
    <t>000 1 03 02260 01 0000 110</t>
  </si>
  <si>
    <t xml:space="preserve"> 000 1 05 00000 00 0000 000</t>
  </si>
  <si>
    <t>000 1 05 02000 02 0000 110</t>
  </si>
  <si>
    <t>000 1 05 02010 02 0000 110</t>
  </si>
  <si>
    <t>000 1 05 02020 02 0000 110</t>
  </si>
  <si>
    <t xml:space="preserve"> 000 1 05 03000 01 0000 110</t>
  </si>
  <si>
    <t xml:space="preserve"> 000 1 05 03010 01 0000 110</t>
  </si>
  <si>
    <t xml:space="preserve"> 000 1 08 00000 00 0000 000</t>
  </si>
  <si>
    <t>000 1 08 03000 01 0000 110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</si>
  <si>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</si>
  <si>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</si>
  <si>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</si>
  <si>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</si>
  <si>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 xml:space="preserve"> 000 1 11 05010 00 0000 120</t>
  </si>
  <si>
    <t xml:space="preserve"> 000 1 11 05020 00 0000 120</t>
  </si>
  <si>
    <t xml:space="preserve"> 000 1 11 05070 00 0000 120</t>
  </si>
  <si>
    <t xml:space="preserve"> 000 1 11 07000 00 0000 120</t>
  </si>
  <si>
    <t xml:space="preserve"> 000 1 11 07010 00 0000 120</t>
  </si>
  <si>
    <t xml:space="preserve"> 000 1 12 00000 00 0000 000</t>
  </si>
  <si>
    <t xml:space="preserve"> 000 1 12 01000 01 0000 120</t>
  </si>
  <si>
    <t xml:space="preserve"> 000 1 12 01010 01 0000 120</t>
  </si>
  <si>
    <t xml:space="preserve"> 000 1 12 01020 01 0000 120</t>
  </si>
  <si>
    <t xml:space="preserve"> 000 1 12 01030 01 0000 120</t>
  </si>
  <si>
    <t xml:space="preserve"> 000 1 12 01040 01 0000 120</t>
  </si>
  <si>
    <t>Доходы от оказания платных услуг (работ)</t>
  </si>
  <si>
    <t>Плата за выбросы загрязняющих веществ в атмосферный воздух передвижными объектами</t>
  </si>
  <si>
    <t xml:space="preserve"> 000 1 13 00000 00 0000 000</t>
  </si>
  <si>
    <t xml:space="preserve"> 000 1 13 01000 00 0000 130</t>
  </si>
  <si>
    <t xml:space="preserve"> 000 1 13 01990 00 0000 130</t>
  </si>
  <si>
    <t xml:space="preserve"> 000 1 13 02000 00 0000 130</t>
  </si>
  <si>
    <t xml:space="preserve"> 000 1 13 02990 00 0000 130</t>
  </si>
  <si>
    <t xml:space="preserve"> 000 1 14 00000 00 0000 000</t>
  </si>
  <si>
    <t xml:space="preserve"> 000 1 14 02000 00 0000 000</t>
  </si>
  <si>
    <t xml:space="preserve"> 000 1 14 02050 05 0000 410</t>
  </si>
  <si>
    <t xml:space="preserve"> 000 1 14 02053 05 0000 410</t>
  </si>
  <si>
    <t xml:space="preserve"> 000 1 14 06000 00 0000 430</t>
  </si>
  <si>
    <t xml:space="preserve"> 000 1 14 06010 00 0000 430</t>
  </si>
  <si>
    <t xml:space="preserve"> 000 1 14 06020 00 0000 430</t>
  </si>
  <si>
    <t xml:space="preserve"> 000 1 14 06025 05 0000 430</t>
  </si>
  <si>
    <t xml:space="preserve"> 000 1 15 00000 00 0000 000</t>
  </si>
  <si>
    <t xml:space="preserve"> 000 1 15 02000 00 0000 140</t>
  </si>
  <si>
    <t xml:space="preserve"> 000 1 15 02050 05 0000 140</t>
  </si>
  <si>
    <t xml:space="preserve"> 000 1 16 00000 00 0000 000</t>
  </si>
  <si>
    <t>000 1 16 51040 02 0000 140</t>
  </si>
  <si>
    <t>000 1 16 90000 00 0000 140</t>
  </si>
  <si>
    <t xml:space="preserve"> 000 1 17 00000 00 0000 000</t>
  </si>
  <si>
    <t xml:space="preserve"> 000 1 17 01000 00 0000 180</t>
  </si>
  <si>
    <t xml:space="preserve"> 000 1 17 05000 00 0000 180</t>
  </si>
  <si>
    <t xml:space="preserve"> 000 2 00 00000 00 0000 000</t>
  </si>
  <si>
    <t xml:space="preserve"> 000 2 02 00000 00 0000 000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</si>
  <si>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</si>
  <si>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</si>
  <si>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000 1 01 00000 00 0000 000</t>
  </si>
  <si>
    <t>000 2 02 03078 00 0000 151</t>
  </si>
  <si>
    <t>000 2 02 03078 05 0000 151</t>
  </si>
  <si>
    <t xml:space="preserve"> 000 2 18 00000 00 0000 000</t>
  </si>
  <si>
    <t xml:space="preserve"> 000 2 19 00000 00 0000 000</t>
  </si>
  <si>
    <t xml:space="preserve"> 000 0107 0000000 000 000</t>
  </si>
  <si>
    <t xml:space="preserve"> 000 0409 0000000 000 000</t>
  </si>
  <si>
    <t xml:space="preserve"> 000 0314 0000000 000 000</t>
  </si>
  <si>
    <t>000 1 05 04000 02 0000 110</t>
  </si>
  <si>
    <t>000 1 05 03020 01 0000 110</t>
  </si>
  <si>
    <t>Единый сельскохозяйственный налог (за налоговые периоды, истекшие до 1 января 2011 года)</t>
  </si>
  <si>
    <t>Увеличение прочих остатков денежных средств бюджетов поселений</t>
  </si>
  <si>
    <t>Безвозмездные поступления от негосударственных организаций</t>
  </si>
  <si>
    <t xml:space="preserve"> 000 0703 0000000 000 000</t>
  </si>
  <si>
    <t>000 1102 0000000 000 000</t>
  </si>
  <si>
    <t>Безвозмездные поступления от негосударственных организаций в бюджеты</t>
  </si>
  <si>
    <t>Прочие межбюджетные трансферты</t>
  </si>
  <si>
    <t xml:space="preserve"> 000 2 02 10000 00 0000 150</t>
  </si>
  <si>
    <t xml:space="preserve"> 000 2 02 15002 00 0000 150</t>
  </si>
  <si>
    <t xml:space="preserve"> 000 2 02 15001 00 0000 150</t>
  </si>
  <si>
    <t xml:space="preserve"> 000 2 02 19999 00 0000 150</t>
  </si>
  <si>
    <t xml:space="preserve"> 000 2 02 20000 00 0000 150</t>
  </si>
  <si>
    <t xml:space="preserve">000 2 02 25497 00 0000 150 </t>
  </si>
  <si>
    <t>000 2 02 02145 00 0000 150</t>
  </si>
  <si>
    <t>000 2 02 20216 00 0000 150</t>
  </si>
  <si>
    <t>000 2 02 25467 00 0000 150</t>
  </si>
  <si>
    <t>000 2 02 25519 00 0000 150</t>
  </si>
  <si>
    <t>000 2 02 29999 00 0000 150</t>
  </si>
  <si>
    <t xml:space="preserve"> 000 2 02 30000 00 0000 150</t>
  </si>
  <si>
    <t xml:space="preserve"> 000 2 02 35930 00 0000 150</t>
  </si>
  <si>
    <t>000 2 02 35120 00 0000 150</t>
  </si>
  <si>
    <t xml:space="preserve"> 000 2 02 30029 00 0000 150</t>
  </si>
  <si>
    <t xml:space="preserve"> 000 2 02 39999 00 0000 150</t>
  </si>
  <si>
    <t xml:space="preserve"> 000 2 02 40000 00 0000 150</t>
  </si>
  <si>
    <t>000 2 02 49999 00 0000 150</t>
  </si>
  <si>
    <t xml:space="preserve"> 000 2 04 00000 00 0000 150</t>
  </si>
  <si>
    <t>000 2 04 05010 00 0000 150</t>
  </si>
  <si>
    <t xml:space="preserve"> 000 2 18 00000 00 0000 150</t>
  </si>
  <si>
    <t xml:space="preserve">000 2 02 25097 00 0000 150 </t>
  </si>
  <si>
    <t>к первоначальному плану</t>
  </si>
  <si>
    <t xml:space="preserve"> 000 0102 0000000 000 000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</si>
  <si>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</si>
  <si>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000 1103 0000000 000 000</t>
  </si>
  <si>
    <t>000 1 11 90400 00 0000 120</t>
  </si>
  <si>
    <t>000 1 16 25000 00 0000 140</t>
  </si>
  <si>
    <t>Денежные взыскания ( штрафы) за нарушение  земельного законодательства</t>
  </si>
  <si>
    <t>000 1 16 01053 01 0000 140</t>
  </si>
  <si>
    <t>000 1 16 01063 01 0000 140</t>
  </si>
  <si>
    <t>000 1 16 01073 01 0000 140</t>
  </si>
  <si>
    <t xml:space="preserve">  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</si>
  <si>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000 1 16 01083 00 0000 140</t>
  </si>
  <si>
    <t xml:space="preserve"> 000 1 16 01083 01 0000 140</t>
  </si>
  <si>
    <t xml:space="preserve">        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</si>
  <si>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000 1 16 01143 01 0000 140</t>
  </si>
  <si>
    <t>000 1 16 01153 01 0000 140</t>
  </si>
  <si>
    <t>000 1 16 01173 01 0000 140</t>
  </si>
  <si>
    <t>000 1 16 01193 01 0000 140</t>
  </si>
  <si>
    <t>000 1 16 01203 01 0000 140</t>
  </si>
  <si>
    <t>000 1 16 11050 00 0000 140</t>
  </si>
  <si>
    <t>000 1 16 11050 01 0000 140</t>
  </si>
  <si>
    <t>000 1 16 10129 00 0000 140</t>
  </si>
  <si>
    <t>000 1 16 10129 01 0000 140</t>
  </si>
  <si>
    <t>000 1 16 03000 00 0000 140</t>
  </si>
  <si>
    <t>Денежные взыскания (штрафы) за нарушение законодательства о налогах и сборах</t>
  </si>
  <si>
    <t xml:space="preserve"> 000 0503 0000000 000 000</t>
  </si>
  <si>
    <t>Субсиди бюджетам на обеспечениие развития и укрепления материально-технической базы домов культуры в населенных пунктах с числом жителей до 50 тысяч человек</t>
  </si>
  <si>
    <t>000 2 02 35082 00 0000 150</t>
  </si>
  <si>
    <t>000 1 12 01041 01 0000 120</t>
  </si>
  <si>
    <t>000 1 12 01042 01 0000 120</t>
  </si>
  <si>
    <t>000 1 16 01084 01 0000 140</t>
  </si>
  <si>
    <t>000 1 16 01130 01 0000 140</t>
  </si>
  <si>
    <t>000 1 16 01133 01 0000 140</t>
  </si>
  <si>
    <t>Безвозвозмездные поступления от негосударственных организаций</t>
  </si>
  <si>
    <t>000 1 16 07000 00 0000 140</t>
  </si>
  <si>
    <t>000 116 10030 05 0000140</t>
  </si>
  <si>
    <t>000 116 10031 05 0000140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</si>
  <si>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района(за исключением имущества, закрепленного за муниципальными бюджетными(автономными) учреждениями, унитарными предприятиями </t>
  </si>
  <si>
    <t>000 116 10123 01 0000140</t>
  </si>
  <si>
    <t>000 2 04 00000 00 0000 150</t>
  </si>
  <si>
    <t xml:space="preserve">000 2 02 25304000000150 </t>
  </si>
  <si>
    <t>Суммы по искам о возмещении вреда, причиненного окружающей среде, подлежащие зачислению в бюждеты муниципальных районов</t>
  </si>
  <si>
    <t>000 1 16 35000 00 0000 140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</si>
  <si>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</si>
  <si>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</t>
  </si>
  <si>
    <t>000 1 16 43000 01 0000 140</t>
  </si>
  <si>
    <t xml:space="preserve"> 000 0310 0000000 000 000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</si>
  <si>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</si>
  <si>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</si>
  <si>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</si>
  <si>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</si>
  <si>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</si>
  <si>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000 1 03 02231 01 0000 110</t>
  </si>
  <si>
    <t>000 1 03 02241 01 0000 110</t>
  </si>
  <si>
    <t>000 1 03 02251 01 0000 110</t>
  </si>
  <si>
    <t>000 1 03 02261 01 0000 110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</si>
  <si>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</si>
  <si>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</si>
  <si>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</si>
  <si>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</si>
  <si>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</si>
  <si>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000 1 16 01080 01 0000 140</t>
  </si>
  <si>
    <t>000 1 16 01170 00 0000 140</t>
  </si>
  <si>
    <t>000 1 1611000 01 0000 140</t>
  </si>
  <si>
    <t>000 1 16 01000 01 0000 140</t>
  </si>
  <si>
    <t>000 1 16 01050 01 0000 140</t>
  </si>
  <si>
    <t>000 1 16 01060 01 0000 140</t>
  </si>
  <si>
    <t xml:space="preserve"> 000 1 16 01070 01 0000 140</t>
  </si>
  <si>
    <t xml:space="preserve"> 000 1 16 01140 01 0000 140</t>
  </si>
  <si>
    <t>000 1 16 01150 01 0000 140</t>
  </si>
  <si>
    <t>000 1 16 01190 01 0000 140</t>
  </si>
  <si>
    <t>000 1 16 01200 01 0000 140</t>
  </si>
  <si>
    <t>000 2 02 35303 00 0000 150</t>
  </si>
  <si>
    <t>000 1 16 10123 01 0000 140</t>
  </si>
  <si>
    <t>000 2 04 0000  00 0000 150</t>
  </si>
  <si>
    <t xml:space="preserve"> 000 1 01 02080 01 0000 110</t>
  </si>
  <si>
    <t>000 1 14 13000 00 0000 410</t>
  </si>
  <si>
    <t xml:space="preserve">Прочие дотации </t>
  </si>
  <si>
    <t>000 1 16 01093 01 0000 140</t>
  </si>
  <si>
    <t>000 1 16 01090 01 0000 140</t>
  </si>
  <si>
    <t xml:space="preserve">Уточненный план </t>
  </si>
  <si>
    <t>Единый налог на вмененный доход для отдельных видов деятельности (за налоговые  периоды, истекшие до 1 января 2011 года)</t>
  </si>
  <si>
    <t>Субсидии бюджетам 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</si>
  <si>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2. РАСХОДЫ ИТОГО</t>
  </si>
  <si>
    <t>Уменьшение почих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</si>
  <si>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</si>
  <si>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</si>
  <si>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</si>
  <si>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</si>
  <si>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</si>
  <si>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Бюджетные кредиты от других бюджетов бюджетной системы Российской Федерации</t>
  </si>
  <si>
    <t>Источники внутреннего финансирования</t>
  </si>
  <si>
    <t>Источники финансирования дефицита бюджетов - всего</t>
  </si>
  <si>
    <t xml:space="preserve">  Массовый спорт</t>
  </si>
  <si>
    <t xml:space="preserve">  Спорт высших достижений</t>
  </si>
  <si>
    <t xml:space="preserve">  Дополнительное образование</t>
  </si>
  <si>
    <t xml:space="preserve">  Благоустройство</t>
  </si>
  <si>
    <t xml:space="preserve">  Жилищное хозяйство</t>
  </si>
  <si>
    <t xml:space="preserve">  Дорожное хозяйство (дорожные фонды)</t>
  </si>
  <si>
    <t xml:space="preserve">  Водные ресурсы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</si>
  <si>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</si>
  <si>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 xml:space="preserve">  Другие вопросы в области национальной безопасности и правоохранительной деятельности</t>
  </si>
  <si>
    <t xml:space="preserve">  Обеспечение проведение выборов и референдумов</t>
  </si>
  <si>
    <t xml:space="preserve">  Судебная система</t>
  </si>
  <si>
    <t>000 1 05 04060 02 0000 110</t>
  </si>
  <si>
    <t xml:space="preserve"> 000 1 11 05012 14 0000 120</t>
  </si>
  <si>
    <t xml:space="preserve"> 000 1 06 01000 00 0000 110</t>
  </si>
  <si>
    <t xml:space="preserve"> 000 1 06 01020 14 0000 110</t>
  </si>
  <si>
    <t xml:space="preserve"> 000 1 06 06000 00 0000 110</t>
  </si>
  <si>
    <t>000 1 06 06032 14 0000 110</t>
  </si>
  <si>
    <t>000 1 06 06042 14 0000 110</t>
  </si>
  <si>
    <t xml:space="preserve"> 000 1 11 05024 14 0000 120</t>
  </si>
  <si>
    <t xml:space="preserve"> 000 1 11 05074 14 0000 120</t>
  </si>
  <si>
    <t xml:space="preserve"> 000 1  11 07014 14 0000 120</t>
  </si>
  <si>
    <t>000 1 11 09044 14 0000 120</t>
  </si>
  <si>
    <t xml:space="preserve"> 000 1 13 01994 14 0000 130</t>
  </si>
  <si>
    <t xml:space="preserve"> 000 1 13 02994 14 0000 130</t>
  </si>
  <si>
    <t xml:space="preserve"> 000 1 14 06012 14 0000 430</t>
  </si>
  <si>
    <t>000 1 14 13040 14 0000 410</t>
  </si>
  <si>
    <t>000 1 14 06312 14 0000 430</t>
  </si>
  <si>
    <t>000 1 16 07010 14 0000 140</t>
  </si>
  <si>
    <t>000 1 16 02020 02 0000 140</t>
  </si>
  <si>
    <t xml:space="preserve"> 000 1 17 05040 14 0000 180</t>
  </si>
  <si>
    <t xml:space="preserve"> 000 2 02 15002 14 0000 150</t>
  </si>
  <si>
    <t xml:space="preserve"> 000 2 02 15001 14 2111  150</t>
  </si>
  <si>
    <t xml:space="preserve"> 000 2 02 19999 14 0000 150</t>
  </si>
  <si>
    <t>Прочие дотации бюджетам муниципальных округов</t>
  </si>
  <si>
    <t>000 2 02 20077 14 2056 150</t>
  </si>
  <si>
    <t>000 2 02 20077 00 0000 150</t>
  </si>
  <si>
    <t>000 2 02 25467 14 0000 150</t>
  </si>
  <si>
    <t xml:space="preserve">000 2 02 25304140000150 </t>
  </si>
  <si>
    <t>000 2 02 25497 14 0000 150</t>
  </si>
  <si>
    <t>000 2 02 25519 14 0000 150</t>
  </si>
  <si>
    <t>000 2 02 20216 14 2125 150</t>
  </si>
  <si>
    <t>000 2 02 20216 14 2179 150</t>
  </si>
  <si>
    <t>000 2 02 20216 14 2224 150</t>
  </si>
  <si>
    <t>000 2 02 29999 14 0000 150</t>
  </si>
  <si>
    <t>000 2 02 20216 14 2227 150</t>
  </si>
  <si>
    <t>000 2 02 25013 00 0000 150</t>
  </si>
  <si>
    <t>Субсидии бюджетам муниципальных округов на сокращение доли загрязненных сточных вод</t>
  </si>
  <si>
    <t>Субсидии бюджетам на сокращение доли загрязненных сточных вод</t>
  </si>
  <si>
    <t>000 2 02 25013 14 0000 150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</si>
  <si>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</si>
  <si>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</si>
  <si>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</si>
  <si>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000 2 02 25555 14 0000 150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</si>
  <si>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на 2019 - 2024 годы"</t>
  </si>
  <si>
    <t>000 2 02 25299 14 0000 150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</si>
  <si>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на 2019 - 2024 годы"</t>
  </si>
  <si>
    <t>000 2 02 25299 00 0000 150</t>
  </si>
  <si>
    <t>Субсидии бюджетам муниципальных округов на развитие сети учреждений культурно-досугового типа</t>
  </si>
  <si>
    <t>000 2 02 25513 00 0000 150</t>
  </si>
  <si>
    <t>000 2 02 25513 14 0000 150</t>
  </si>
  <si>
    <t>Субсидии бюджетам на развитие сети учреждений культурно-досугового типа</t>
  </si>
  <si>
    <t>000 2 02 25555 00 0000 150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</si>
  <si>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</si>
  <si>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000 2 02 25599 14 0000 150</t>
  </si>
  <si>
    <t>Субсидии бюджетам на подготовку проектов межевания земельных участков и на проведение кадастровых работ</t>
  </si>
  <si>
    <t>000 2 02 25599 00 0000 150</t>
  </si>
  <si>
    <t>000 2 02 35082 14 0000 150</t>
  </si>
  <si>
    <t>000 2 02 35303 14 0000 150</t>
  </si>
  <si>
    <t xml:space="preserve"> 000 2 02 35930 14 0000 150</t>
  </si>
  <si>
    <t xml:space="preserve">  Субвенции бюджетам муниципальных округов на государственную регистрацию актов гражданского состояния</t>
  </si>
  <si>
    <t>000 2 02 35120 14 0000 150</t>
  </si>
  <si>
    <t xml:space="preserve"> 000 2 02 30029 14 0000 150</t>
  </si>
  <si>
    <t>000 2 02 35118 14 0000 150</t>
  </si>
  <si>
    <t>000 2 02 35118 00 0000 150</t>
  </si>
  <si>
    <t>000 2 02 39999 14 0000 150</t>
  </si>
  <si>
    <t>000 2 02 45424 14 0000 150</t>
  </si>
  <si>
    <t>000 2 02 45424 00 0000 150</t>
  </si>
  <si>
    <t>000 2 02 45453 14 0000 150</t>
  </si>
  <si>
    <t>000 2 02 45453 00 0000 150</t>
  </si>
  <si>
    <t>Прочие межбюджетные трансферты, передаваемые бюджетам муниципальных округов</t>
  </si>
  <si>
    <t>000 2 02 49999 14 0000 150</t>
  </si>
  <si>
    <t xml:space="preserve"> 000 2 07 04000 14 0000 150</t>
  </si>
  <si>
    <t xml:space="preserve"> 000 2 07 04050 14 2140 150</t>
  </si>
  <si>
    <t xml:space="preserve"> 000 2 18 60000 14 0000 150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</si>
  <si>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</si>
  <si>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000 2 18 60010 14 0000 150</t>
  </si>
  <si>
    <t xml:space="preserve">  Доходы бюджетов муниципальных округов от возврата бюджетными учреждениями остатков субсидий прошлых лет</t>
  </si>
  <si>
    <t xml:space="preserve"> 000 2 19 60010 14 0000 150</t>
  </si>
  <si>
    <t>000 1 06 06030 00 0000 110</t>
  </si>
  <si>
    <t xml:space="preserve"> 000 1 06 06040 00 0000 110</t>
  </si>
  <si>
    <t>000 1 11 09000 00 0000 120</t>
  </si>
  <si>
    <t>000 1 14 06310 00 0000 430</t>
  </si>
  <si>
    <t xml:space="preserve"> 000 1 17 15020 14 0000 150</t>
  </si>
  <si>
    <t xml:space="preserve"> 000 1 17 14020 14 0000 150</t>
  </si>
  <si>
    <t>Субсиди бюджетам муниципальных округов на обеспечениие развития и укрепления материально-технической базы домов культуры в населенных пунктах с числом жителей до 50 тысяч человек</t>
  </si>
  <si>
    <t>Прочие безвозмездные поступления от негосударственных организаций в бюджеты муниципальных округов (прочие безвозмездные поступления от юридических лиц)</t>
  </si>
  <si>
    <t xml:space="preserve"> 000 2 04 04099 14 2139 150</t>
  </si>
  <si>
    <t xml:space="preserve">Утверждено решением Думы     № 68 от 22.12.2022
</t>
  </si>
  <si>
    <t xml:space="preserve"> 000 1 06 00000 00 0000 000</t>
  </si>
  <si>
    <t>000 1090703000 0000 110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</si>
  <si>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</si>
  <si>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000 1090703214 1000 110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</si>
  <si>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округов</t>
  </si>
  <si>
    <t>Получение бюджетных кредитов от других бюджетов бюджетной системы Российской Федерации  бюджетами муниципальных округов в валюте Российской Федерации</t>
  </si>
  <si>
    <t>000 0103000014 0000 710</t>
  </si>
  <si>
    <t>Увеличение прочих остатков денежных средств бюджетов муниципальных округов</t>
  </si>
  <si>
    <t xml:space="preserve"> 000 0105020114 0000 510</t>
  </si>
  <si>
    <t>Уменьшение прочих остатков денежных средств бюджетов муниципальных  округов</t>
  </si>
  <si>
    <t xml:space="preserve"> 000 0105020100 0000 600</t>
  </si>
  <si>
    <t xml:space="preserve"> 000 0105020114 0000 610</t>
  </si>
  <si>
    <t>000 1 01 02130 01 1000 110</t>
  </si>
  <si>
    <t xml:space="preserve"> 000 1 17 01040 14 0000 180</t>
  </si>
  <si>
    <t>Земельный налог (по обязятельствам, возникшим до 1 января 2006 года)</t>
  </si>
  <si>
    <t xml:space="preserve">Земельный налог (по обязятельствам, возникшим до 1 января 2006 года), мобилизуемый на территориях муниципальных округов(перерасчеты, недоимки) </t>
  </si>
  <si>
    <t>000 1090405000 000 110</t>
  </si>
  <si>
    <t>00010904052141000110</t>
  </si>
  <si>
    <t xml:space="preserve">  000 1 1610120 01 0000 140</t>
  </si>
  <si>
    <t xml:space="preserve"> 000 0200 0000000 000 000</t>
  </si>
  <si>
    <t xml:space="preserve"> 000 0203 0000000 000 000</t>
  </si>
  <si>
    <t>НАЦИОНАЛЬНАЯ ОБОРОНА</t>
  </si>
  <si>
    <t xml:space="preserve">  Мобилизационная и вневойсковая подготовка</t>
  </si>
  <si>
    <t xml:space="preserve"> 000 0505 0000000 000 000</t>
  </si>
  <si>
    <t xml:space="preserve">  Другие вопросы в области жилищно-коммунального хозяйства</t>
  </si>
  <si>
    <t>Факт за аналогичный период прошлого года (консолидированный бюджет)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</si>
  <si>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</si>
  <si>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 Прочие безвозмездные поступления в бюджеты муниципальных округов( прочие безвозмездные поступления от физических лиц)</t>
  </si>
  <si>
    <t xml:space="preserve">  Прочие безвозмездные поступления в бюджеты муниципальных округов</t>
  </si>
  <si>
    <t xml:space="preserve">  БЕЗВОЗМЕЗДНЫЕ ПОСТУПЛЕНИЯ ОТ НЕГОСУДАРСТВЕННЫХ ОРГАНИЗАЦИЙ</t>
  </si>
  <si>
    <t xml:space="preserve">  Межбюджетные трансферты, передаваемые бюджетам на создание виртуальных концертных залов</t>
  </si>
  <si>
    <t xml:space="preserve"> Межбюджетные трансферты, передаваемые бюджетам муниципальных округов на создание виртуальных концертных залов</t>
  </si>
  <si>
    <t xml:space="preserve">  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</si>
  <si>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</si>
  <si>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Иные межбюджетные трансферты</t>
  </si>
  <si>
    <t xml:space="preserve">  Прочие субвенции бюджетам муниципальных округов</t>
  </si>
  <si>
    <t xml:space="preserve">  Прочие субвенции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</si>
  <si>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</si>
  <si>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</si>
  <si>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муниципальных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</si>
  <si>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</si>
  <si>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</si>
  <si>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</si>
  <si>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 муниципальных округов на выплату ежемесячного денежноо вознаграждения за классное руководство педагогическим работникам муниципальных образовательных организаций</t>
  </si>
  <si>
    <t xml:space="preserve">  Субвенции бюджетам муниципальных образований на выплату ежемесячного денежноо вознаграждения за классное руководство педагогическим работникам муниципальных образовательных организаций</t>
  </si>
  <si>
    <t xml:space="preserve">  Субвенции бюджетам муниципальных округов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</si>
  <si>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образований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</si>
  <si>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субъектов Российской Федерации и муниципальных образований</t>
  </si>
  <si>
    <t xml:space="preserve">  Прочие субсидии бюджетам  муниципальных округов</t>
  </si>
  <si>
    <t xml:space="preserve">  Прочие субсидии</t>
  </si>
  <si>
    <t xml:space="preserve">  Субсидии бюджетам муниципальных округов на реализацию программ формирования современной городской среды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</si>
  <si>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</si>
  <si>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 проездов к дворовым территориям многоквартирных домов населенных пунктов(субсидии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значения) 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</si>
  <si>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 проездов к дворовым территориям многоквартирных домов населенных пунктов(субсидии бюджетам на капитальный ремонт и ремрнт улично-дорожной сети муниципальных образований Тверской области) 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</si>
  <si>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 проездов к дворовым территориям многоквартирных домов населенных пунктов( субсидии бюджетам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пользования)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</si>
  <si>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 проездов к дворовым территориям многоквартирных домов населенных пунктов( субсидии бюджетам на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</si>
  <si>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 проездов к дворовым территориям многоквартирных домов населенных пунктов</t>
  </si>
  <si>
    <t xml:space="preserve">  Субсидии бюджетам  муниципальных округов на поддержку отрасти культуры</t>
  </si>
  <si>
    <t xml:space="preserve">  Субсидии бюджетам на поддержку отрасти культуры</t>
  </si>
  <si>
    <t xml:space="preserve">  Субсидии бюджетам муниципальных округов на реализацию мероприятий по обеспечению жильем молодых семей</t>
  </si>
  <si>
    <t xml:space="preserve">  Субсидии бюджетам  на обеспечение жильем молодых семей</t>
  </si>
  <si>
    <t xml:space="preserve">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</si>
  <si>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округов на сокращение доли загрязненных сточных вод</t>
  </si>
  <si>
    <t xml:space="preserve">  Субсидии бюджетам на сокращение доли загрязненных сточных вод</t>
  </si>
  <si>
    <t xml:space="preserve">  Субсидии бюджетам муниципальных округов на софинансирование капитальных вложений в объекты муниципальной собственности (Субсидии бюджетам на строительство (реконструкцию) автомобильных дорог общего пользования местного значения)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</si>
  <si>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</si>
  <si>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Субсидии бюджетам бюджетной системы Российской Федерации (межбюджетные субсидии)</t>
  </si>
  <si>
    <r>
      <t xml:space="preserve">  Дотации бюджетам муниципальных округов на выравнивание бюджетной обеспеченности из бюджета субъекта Российской Федерации</t>
    </r>
    <r>
      <rPr>
        <sz val="10"/>
        <rFont val="Times New Roman"/>
        <family val="1"/>
        <charset val="204"/>
      </rPr>
      <t xml:space="preserve"> (выравнивание бюджетной обеспеченности муниципальных округов)</t>
    </r>
  </si>
  <si>
    <t xml:space="preserve">  Дотации на выравнивание бюджетной обеспеченности</t>
  </si>
  <si>
    <t xml:space="preserve">  Дотации бюджетам муниципальных округов на поддержку мер по обеспечению сбалансированности бюджетов</t>
  </si>
  <si>
    <t xml:space="preserve">  Дотации бюджетам на поддержку мер по обеспечению сбалансированности бюджетов</t>
  </si>
  <si>
    <t xml:space="preserve">  Дотации бюджетам субъектов Российской Федерации и муниципальных образований</t>
  </si>
  <si>
    <t xml:space="preserve">  БЕЗВОЗМЕЗДНЫЕ ПОСТУПЛЕНИЯ ОТ ДРУГИХ БЮДЖЕТОВ БЮДЖЕТНОЙ СИСТЕМЫ РОССИЙСКОЙ ФЕДЕРАЦИИ</t>
  </si>
  <si>
    <t xml:space="preserve">  БЕЗВОЗМЕЗДНЫЕ ПОСТУПЛЕНИЯ</t>
  </si>
  <si>
    <r>
      <t xml:space="preserve">  Инициативные платежи, зачисляемые в бюджеты </t>
    </r>
    <r>
      <rPr>
        <sz val="10"/>
        <color rgb="FF000000"/>
        <rFont val="Times New Roman"/>
        <family val="1"/>
        <charset val="204"/>
      </rPr>
      <t>муниципальных округов</t>
    </r>
  </si>
  <si>
    <t xml:space="preserve">  Средства самообложения граждан, зачисляемые в бюджеты муниципальных округов</t>
  </si>
  <si>
    <t xml:space="preserve">  Прочие неналоговые доходы бюджетов муниципальных округов</t>
  </si>
  <si>
    <t xml:space="preserve">  Прочие неналоговые доходы</t>
  </si>
  <si>
    <t xml:space="preserve">  Невыясненные поступления, зачисляемые в бюджеты муниципальных округов</t>
  </si>
  <si>
    <t xml:space="preserve">  ПРОЧИЕ НЕНАЛОГОВЫЕ ДОХОДЫ</t>
  </si>
  <si>
    <t xml:space="preserve">  Платежи, уплачиваемые в целях возмещения вреда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</si>
  <si>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</si>
  <si>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</si>
  <si>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</si>
  <si>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 xml:space="preserve">  Штрафы, неустойки, пени, уплаченные в случае просрочки исполнения поставщиком(подрядчиком, исполнителем) обязательств, предусмотренных государственным(муниципальным) контрактом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</si>
  <si>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</si>
  <si>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Административные штрафы. установленные Главой 20 Кодекса Российской Федерации об административных правонарушениях. за административные правонарушения. посягающие на общественный порядок и общественную безопасность. налагаемые мировыми судьями. комиссиями по делам несовершеннолетних</t>
  </si>
  <si>
    <t xml:space="preserve">    Административные штрафы. установленные Главой 20 Кодекса Российской Федерации об административных правонарушениях. за административные правонарушения. посягающие на общественный порядок и общественную безопасность. налагаемые мировыми судьями. комиссиями по делам несовершеннолетних</t>
  </si>
  <si>
    <t xml:space="preserve">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</si>
  <si>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</si>
  <si>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</si>
  <si>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</si>
  <si>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</si>
  <si>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</si>
  <si>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</si>
  <si>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</si>
  <si>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</si>
  <si>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 xml:space="preserve">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</si>
  <si>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выявленнве должностными лицами органов муниципального контроля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</si>
  <si>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</si>
  <si>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</si>
  <si>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</si>
  <si>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</si>
  <si>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</si>
  <si>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</si>
  <si>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трафы, установленные Кодексом Российской Федерации об административных правонарушениях</t>
  </si>
  <si>
    <t xml:space="preserve">  ШТРАФЫ, САНКЦИИ, ВОЗМЕЩЕНИЕ УЩЕРБА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</si>
  <si>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</si>
  <si>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государственная собственность на которые не разграничена</t>
  </si>
  <si>
    <t xml:space="preserve">  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</si>
  <si>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 xml:space="preserve">  Доходы от приватизации имущества, находящегося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</si>
  <si>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</si>
  <si>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</si>
  <si>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</si>
  <si>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МАТЕРИАЛЬНЫХ И НЕМАТЕРИАЛЬНЫХ АКТИВОВ</t>
  </si>
  <si>
    <t xml:space="preserve">  Прочие доходы от компенсации затрат бюджетов муниципальных округов</t>
  </si>
  <si>
    <t xml:space="preserve">  Прочие доходы от компенсации затрат государства</t>
  </si>
  <si>
    <t xml:space="preserve">  Доходы от компенсации затрат государства</t>
  </si>
  <si>
    <t xml:space="preserve">  Прочие доходы от оказания платных услуг (работ) получателями средств бюджетов муниципальных округов</t>
  </si>
  <si>
    <t xml:space="preserve">  Прочие доходы от оказания платных услуг (работ)</t>
  </si>
  <si>
    <t xml:space="preserve">  ДОХОДЫ ОТ ОКАЗАНИЯ ПЛАТНЫХ УСЛУГ (РАБОТ) И КОМПЕНСАЦИИ ЗАТРАТ ГОСУДАРСТВА</t>
  </si>
  <si>
    <t xml:space="preserve">  Плата за размещение твердых коммунальных отходов</t>
  </si>
  <si>
    <t xml:space="preserve">  Плата за размещение отходов производства</t>
  </si>
  <si>
    <t xml:space="preserve">  Плата за размещение отходов производства и потребления</t>
  </si>
  <si>
    <t xml:space="preserve">  Плата за сбросы загрязняющих веществ в водные объекты</t>
  </si>
  <si>
    <t xml:space="preserve">  Плата за выбросы загрязняющих веществ в атмосферный воздух стационарными объектами</t>
  </si>
  <si>
    <t xml:space="preserve">  Плата за негативное воздействие на окружающую среду</t>
  </si>
  <si>
    <t xml:space="preserve">  ПЛАТЕЖИ ПРИ ПОЛЬЗОВАНИИ ПРИРОДНЫМИ РЕСУРСАМИ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</si>
  <si>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</si>
  <si>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 Прочие доходы от использования имущества , находящегося в государственной и муниципальной собственности ) за исключением имущества бюджетных и автонмных учреждений, а также имущества государственных  и муниципальных унитарных предприятий, в том числе казенных)</t>
  </si>
  <si>
    <t xml:space="preserve">  Прочие доходы от использования имущества и права, находящегося в государственной и муниципальной собственности ) за исключением имущества бюджетных и автонмных учреждений, а также имущества государственных  и муниципальных унитарных предприятий, в том числе казенных)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</si>
  <si>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  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</si>
  <si>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</si>
  <si>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Платежи от государственных и муниципальных унитарных предприятий</t>
  </si>
  <si>
    <t xml:space="preserve">  Доходы от сдачи в аренду имущества, составляющего казну муниципальных округов (за исключением земельных участков)  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</si>
  <si>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</si>
  <si>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</si>
  <si>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</si>
  <si>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</si>
  <si>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</si>
  <si>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</si>
  <si>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</si>
  <si>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</si>
  <si>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 Государственная пошлина по делам, рассматриваемым в судах общей юрисдикции, мировыми судьями</t>
  </si>
  <si>
    <t xml:space="preserve">  Земельный налог с физических лиц, обладающих земельным участком, расположенным в границах муниципальных округов</t>
  </si>
  <si>
    <t xml:space="preserve">  Земельный налог с физических лиц</t>
  </si>
  <si>
    <t xml:space="preserve">  Земельный налог с организаций, обладающих земельным участком, расположенным в границах муниципальных округов</t>
  </si>
  <si>
    <t xml:space="preserve">  Земельный налог с организаций </t>
  </si>
  <si>
    <t xml:space="preserve">  Земельный налог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</si>
  <si>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</si>
  <si>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 Налог на имущество физических лиц</t>
  </si>
  <si>
    <t xml:space="preserve">  НАЛОГИ НА ИМУЩЕСТВО</t>
  </si>
  <si>
    <t xml:space="preserve">  Налог, взимаемый с применением патентной системы налогообложения, зачисляемые в бюджеты муниципальных округов</t>
  </si>
  <si>
    <t xml:space="preserve">  Налог, взимаемый в связи с применением патентной системы налогообложения</t>
  </si>
  <si>
    <t xml:space="preserve">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</si>
  <si>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</t>
  </si>
  <si>
    <t xml:space="preserve">  Налог, взимаемый с налогоплательщиков, выбравших в качестве налогообложения доходы, уменьшенные на величину расходов( в том числе минимальный налог , зачисляемый в бюджеты субъектов Российской Федерации)</t>
  </si>
  <si>
    <t xml:space="preserve">  Налог, взимаемый с налогоплательщиков, выбравших в качестве налогообложения доходы, уменьшенные на величину расходов</t>
  </si>
  <si>
    <t xml:space="preserve">  Налог, взимаемый с налогоплательщиков, выбравших в качестве налогообложения доходы</t>
  </si>
  <si>
    <t xml:space="preserve">  Налог, взимаемый в связи с применением упрощенной системы налогообложения</t>
  </si>
  <si>
    <t xml:space="preserve">  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</si>
  <si>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 xml:space="preserve">  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</si>
  <si>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 xml:space="preserve"> 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</si>
  <si>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</si>
  <si>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</si>
  <si>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</si>
  <si>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аконом о федеральном бюджете в целя формирования дорожных фондов субъектов Российской Федерации)</t>
  </si>
  <si>
    <t xml:space="preserve">  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</si>
  <si>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</si>
  <si>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</si>
  <si>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</si>
  <si>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в части  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</si>
  <si>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</si>
  <si>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</si>
  <si>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</si>
  <si>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</si>
  <si>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r>
      <t xml:space="preserve">СВОДКА ОБ ИСПОЛНЕНИИ БЮДЖЕТА СТАРИЦКОГО МУНИЦИПАЛЬНОГО ОКРУГА ТВЕРСКОЙ ОБЛАСТИ
</t>
    </r>
    <r>
      <rPr>
        <b/>
        <u/>
        <sz val="10"/>
        <rFont val="Times New Roman"/>
        <family val="1"/>
        <charset val="204"/>
      </rPr>
      <t>на 01 июля 2023 ГОДА</t>
    </r>
  </si>
  <si>
    <t>Исполнено
на 01.07.2023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</si>
  <si>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</si>
  <si>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000 1 01 02140 01 1000 110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</si>
  <si>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государственная собственность на которые не разграничена </t>
  </si>
  <si>
    <t>000 1 11 90800 00 0000 120</t>
  </si>
  <si>
    <t>000 1 11 09080 14 0000 120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</si>
  <si>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</si>
  <si>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Прочие межбюджетные трпнсферты, зачисляемые в бюджеты муниципальных округов</t>
  </si>
  <si>
    <t>Земельный налог по обязательствам, возникшим до 1 января 2006 года</t>
  </si>
  <si>
    <t>000 1 09 04053 14 0000 110</t>
  </si>
  <si>
    <t>000 0401 0000000 000 000</t>
  </si>
  <si>
    <t xml:space="preserve">  Общеэкономические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</si>
</sst>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р_._-;\-* #,##0.0_р_._-;_-* &quot;-&quot;?_р_._-;_-@_-"/>
    <numFmt numFmtId="165" formatCode="#,##0.0"/>
    <numFmt numFmtId="166" formatCode="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61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61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ECCBCA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3" fillId="0" borderId="3">
      <alignment horizontal="left" vertical="top" wrapText="1"/>
    </xf>
    <xf numFmtId="0" fontId="25" fillId="16" borderId="0" applyNumberFormat="0" applyBorder="0" applyAlignment="0" applyProtection="0"/>
    <xf numFmtId="0" fontId="2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</cellStyleXfs>
  <cellXfs count="299">
    <xf numFmtId="0" fontId="0" fillId="0" borderId="0" xfId="0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10" fillId="0" borderId="0" xfId="0" applyFont="1" applyFill="1"/>
    <xf numFmtId="49" fontId="8" fillId="0" borderId="0" xfId="0" applyNumberFormat="1" applyFont="1" applyFill="1"/>
    <xf numFmtId="0" fontId="6" fillId="0" borderId="0" xfId="0" applyFont="1" applyFill="1" applyAlignment="1">
      <alignment horizontal="left"/>
    </xf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4" fontId="13" fillId="11" borderId="0" xfId="0" applyNumberFormat="1" applyFont="1" applyFill="1" applyBorder="1" applyAlignment="1">
      <alignment horizontal="right"/>
    </xf>
    <xf numFmtId="49" fontId="11" fillId="0" borderId="2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49" fontId="11" fillId="0" borderId="1" xfId="0" applyNumberFormat="1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right" vertical="center"/>
    </xf>
    <xf numFmtId="0" fontId="8" fillId="2" borderId="0" xfId="0" applyFont="1" applyFill="1"/>
    <xf numFmtId="0" fontId="10" fillId="8" borderId="0" xfId="0" applyFont="1" applyFill="1"/>
    <xf numFmtId="165" fontId="9" fillId="0" borderId="2" xfId="0" applyNumberFormat="1" applyFont="1" applyFill="1" applyBorder="1" applyAlignment="1">
      <alignment vertical="center"/>
    </xf>
    <xf numFmtId="165" fontId="11" fillId="0" borderId="2" xfId="0" applyNumberFormat="1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49" fontId="27" fillId="16" borderId="2" xfId="2" applyNumberFormat="1" applyFont="1" applyBorder="1" applyAlignment="1">
      <alignment horizontal="center" vertical="center" shrinkToFit="1"/>
    </xf>
    <xf numFmtId="0" fontId="9" fillId="14" borderId="2" xfId="0" applyFont="1" applyFill="1" applyBorder="1" applyAlignment="1">
      <alignment horizontal="left" vertical="center" wrapText="1"/>
    </xf>
    <xf numFmtId="49" fontId="9" fillId="14" borderId="2" xfId="0" applyNumberFormat="1" applyFont="1" applyFill="1" applyBorder="1" applyAlignment="1">
      <alignment horizontal="center" vertical="center"/>
    </xf>
    <xf numFmtId="165" fontId="9" fillId="14" borderId="2" xfId="0" applyNumberFormat="1" applyFont="1" applyFill="1" applyBorder="1" applyAlignment="1">
      <alignment horizontal="right" vertical="center"/>
    </xf>
    <xf numFmtId="165" fontId="19" fillId="14" borderId="2" xfId="0" applyNumberFormat="1" applyFont="1" applyFill="1" applyBorder="1" applyAlignment="1">
      <alignment horizontal="right" vertical="center" shrinkToFit="1"/>
    </xf>
    <xf numFmtId="0" fontId="9" fillId="3" borderId="2" xfId="0" applyFont="1" applyFill="1" applyBorder="1" applyAlignment="1">
      <alignment horizontal="justify" vertical="center" wrapText="1"/>
    </xf>
    <xf numFmtId="49" fontId="9" fillId="3" borderId="2" xfId="0" applyNumberFormat="1" applyFont="1" applyFill="1" applyBorder="1" applyAlignment="1">
      <alignment horizontal="center" vertical="center" shrinkToFit="1"/>
    </xf>
    <xf numFmtId="4" fontId="9" fillId="3" borderId="2" xfId="0" applyNumberFormat="1" applyFont="1" applyFill="1" applyBorder="1" applyAlignment="1">
      <alignment horizontal="right" vertical="center"/>
    </xf>
    <xf numFmtId="165" fontId="9" fillId="3" borderId="2" xfId="0" applyNumberFormat="1" applyFont="1" applyFill="1" applyBorder="1" applyAlignment="1">
      <alignment horizontal="right" vertical="center"/>
    </xf>
    <xf numFmtId="165" fontId="19" fillId="3" borderId="2" xfId="0" applyNumberFormat="1" applyFont="1" applyFill="1" applyBorder="1" applyAlignment="1">
      <alignment horizontal="right" vertical="center" shrinkToFit="1"/>
    </xf>
    <xf numFmtId="0" fontId="20" fillId="11" borderId="2" xfId="0" applyFont="1" applyFill="1" applyBorder="1" applyAlignment="1">
      <alignment horizontal="justify" vertical="center" wrapText="1"/>
    </xf>
    <xf numFmtId="49" fontId="20" fillId="11" borderId="2" xfId="0" applyNumberFormat="1" applyFont="1" applyFill="1" applyBorder="1" applyAlignment="1">
      <alignment horizontal="center" vertical="center" shrinkToFit="1"/>
    </xf>
    <xf numFmtId="165" fontId="20" fillId="11" borderId="2" xfId="0" applyNumberFormat="1" applyFont="1" applyFill="1" applyBorder="1" applyAlignment="1">
      <alignment horizontal="right" vertical="center"/>
    </xf>
    <xf numFmtId="165" fontId="19" fillId="11" borderId="2" xfId="0" applyNumberFormat="1" applyFont="1" applyFill="1" applyBorder="1" applyAlignment="1">
      <alignment horizontal="right" vertical="center" shrinkToFit="1"/>
    </xf>
    <xf numFmtId="165" fontId="9" fillId="11" borderId="2" xfId="0" applyNumberFormat="1" applyFont="1" applyFill="1" applyBorder="1" applyAlignment="1">
      <alignment horizontal="right" vertical="center"/>
    </xf>
    <xf numFmtId="0" fontId="21" fillId="10" borderId="2" xfId="0" applyFont="1" applyFill="1" applyBorder="1" applyAlignment="1">
      <alignment horizontal="justify" vertical="center" wrapText="1"/>
    </xf>
    <xf numFmtId="49" fontId="21" fillId="10" borderId="2" xfId="0" applyNumberFormat="1" applyFont="1" applyFill="1" applyBorder="1" applyAlignment="1">
      <alignment horizontal="center" vertical="center" shrinkToFit="1"/>
    </xf>
    <xf numFmtId="165" fontId="21" fillId="10" borderId="2" xfId="0" applyNumberFormat="1" applyFont="1" applyFill="1" applyBorder="1" applyAlignment="1">
      <alignment horizontal="right" vertical="center"/>
    </xf>
    <xf numFmtId="165" fontId="18" fillId="10" borderId="2" xfId="0" applyNumberFormat="1" applyFont="1" applyFill="1" applyBorder="1" applyAlignment="1">
      <alignment horizontal="right" vertical="center" shrinkToFit="1"/>
    </xf>
    <xf numFmtId="165" fontId="11" fillId="1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165" fontId="18" fillId="0" borderId="2" xfId="0" applyNumberFormat="1" applyFont="1" applyFill="1" applyBorder="1" applyAlignment="1">
      <alignment horizontal="right" vertical="center" shrinkToFit="1"/>
    </xf>
    <xf numFmtId="164" fontId="11" fillId="8" borderId="2" xfId="0" applyNumberFormat="1" applyFont="1" applyFill="1" applyBorder="1" applyAlignment="1">
      <alignment horizontal="right" vertical="center"/>
    </xf>
    <xf numFmtId="165" fontId="19" fillId="10" borderId="2" xfId="0" applyNumberFormat="1" applyFont="1" applyFill="1" applyBorder="1" applyAlignment="1">
      <alignment horizontal="right" vertical="center" shrinkToFit="1"/>
    </xf>
    <xf numFmtId="165" fontId="18" fillId="11" borderId="2" xfId="0" applyNumberFormat="1" applyFont="1" applyFill="1" applyBorder="1" applyAlignment="1">
      <alignment horizontal="right" vertical="center" shrinkToFit="1"/>
    </xf>
    <xf numFmtId="165" fontId="11" fillId="11" borderId="2" xfId="0" applyNumberFormat="1" applyFont="1" applyFill="1" applyBorder="1" applyAlignment="1">
      <alignment horizontal="right" vertical="center"/>
    </xf>
    <xf numFmtId="49" fontId="21" fillId="1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right" vertical="center"/>
    </xf>
    <xf numFmtId="49" fontId="11" fillId="10" borderId="2" xfId="0" applyNumberFormat="1" applyFont="1" applyFill="1" applyBorder="1" applyAlignment="1">
      <alignment horizontal="center" vertical="center" shrinkToFit="1"/>
    </xf>
    <xf numFmtId="4" fontId="11" fillId="10" borderId="2" xfId="0" applyNumberFormat="1" applyFont="1" applyFill="1" applyBorder="1" applyAlignment="1">
      <alignment horizontal="right" vertical="center"/>
    </xf>
    <xf numFmtId="49" fontId="9" fillId="11" borderId="2" xfId="0" applyNumberFormat="1" applyFont="1" applyFill="1" applyBorder="1" applyAlignment="1">
      <alignment horizontal="center" vertical="center" shrinkToFit="1"/>
    </xf>
    <xf numFmtId="4" fontId="9" fillId="11" borderId="2" xfId="0" applyNumberFormat="1" applyFont="1" applyFill="1" applyBorder="1" applyAlignment="1">
      <alignment horizontal="right" vertical="center"/>
    </xf>
    <xf numFmtId="49" fontId="22" fillId="1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64" fontId="11" fillId="11" borderId="2" xfId="0" applyNumberFormat="1" applyFont="1" applyFill="1" applyBorder="1" applyAlignment="1">
      <alignment horizontal="right" vertical="center"/>
    </xf>
    <xf numFmtId="49" fontId="11" fillId="10" borderId="2" xfId="0" applyNumberFormat="1" applyFont="1" applyFill="1" applyBorder="1" applyAlignment="1" applyProtection="1">
      <alignment horizontal="center" vertical="center" shrinkToFit="1"/>
      <protection locked="0" hidden="1"/>
    </xf>
    <xf numFmtId="164" fontId="11" fillId="1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165" fontId="11" fillId="8" borderId="2" xfId="0" applyNumberFormat="1" applyFont="1" applyFill="1" applyBorder="1" applyAlignment="1">
      <alignment horizontal="right" vertical="center"/>
    </xf>
    <xf numFmtId="49" fontId="9" fillId="12" borderId="2" xfId="0" applyNumberFormat="1" applyFont="1" applyFill="1" applyBorder="1" applyAlignment="1">
      <alignment horizontal="center" vertical="center" shrinkToFit="1"/>
    </xf>
    <xf numFmtId="165" fontId="9" fillId="12" borderId="2" xfId="0" applyNumberFormat="1" applyFont="1" applyFill="1" applyBorder="1" applyAlignment="1">
      <alignment horizontal="right" vertical="center"/>
    </xf>
    <xf numFmtId="49" fontId="21" fillId="4" borderId="2" xfId="0" applyNumberFormat="1" applyFont="1" applyFill="1" applyBorder="1" applyAlignment="1">
      <alignment horizontal="center" vertical="center" shrinkToFit="1"/>
    </xf>
    <xf numFmtId="4" fontId="11" fillId="4" borderId="2" xfId="0" applyNumberFormat="1" applyFont="1" applyFill="1" applyBorder="1" applyAlignment="1">
      <alignment horizontal="right" vertical="center"/>
    </xf>
    <xf numFmtId="165" fontId="11" fillId="4" borderId="2" xfId="0" applyNumberFormat="1" applyFont="1" applyFill="1" applyBorder="1" applyAlignment="1">
      <alignment horizontal="right" vertical="center"/>
    </xf>
    <xf numFmtId="165" fontId="18" fillId="4" borderId="2" xfId="0" applyNumberFormat="1" applyFont="1" applyFill="1" applyBorder="1" applyAlignment="1">
      <alignment horizontal="right" vertical="center" shrinkToFit="1"/>
    </xf>
    <xf numFmtId="49" fontId="11" fillId="7" borderId="2" xfId="0" applyNumberFormat="1" applyFont="1" applyFill="1" applyBorder="1" applyAlignment="1">
      <alignment horizontal="center" vertical="center" shrinkToFit="1"/>
    </xf>
    <xf numFmtId="165" fontId="11" fillId="7" borderId="2" xfId="0" applyNumberFormat="1" applyFont="1" applyFill="1" applyBorder="1" applyAlignment="1">
      <alignment horizontal="right" vertical="center"/>
    </xf>
    <xf numFmtId="165" fontId="18" fillId="7" borderId="2" xfId="0" applyNumberFormat="1" applyFont="1" applyFill="1" applyBorder="1" applyAlignment="1">
      <alignment horizontal="right" vertical="center" shrinkToFit="1"/>
    </xf>
    <xf numFmtId="165" fontId="21" fillId="4" borderId="2" xfId="0" applyNumberFormat="1" applyFont="1" applyFill="1" applyBorder="1" applyAlignment="1">
      <alignment horizontal="right" vertical="center"/>
    </xf>
    <xf numFmtId="165" fontId="9" fillId="4" borderId="2" xfId="0" applyNumberFormat="1" applyFont="1" applyFill="1" applyBorder="1" applyAlignment="1">
      <alignment horizontal="right" vertical="center"/>
    </xf>
    <xf numFmtId="165" fontId="19" fillId="4" borderId="2" xfId="0" applyNumberFormat="1" applyFont="1" applyFill="1" applyBorder="1" applyAlignment="1">
      <alignment horizontal="right" vertical="center" shrinkToFit="1"/>
    </xf>
    <xf numFmtId="165" fontId="9" fillId="7" borderId="2" xfId="0" applyNumberFormat="1" applyFont="1" applyFill="1" applyBorder="1" applyAlignment="1">
      <alignment horizontal="right" vertical="center"/>
    </xf>
    <xf numFmtId="165" fontId="19" fillId="0" borderId="2" xfId="0" applyNumberFormat="1" applyFont="1" applyFill="1" applyBorder="1" applyAlignment="1">
      <alignment horizontal="right" vertical="center" shrinkToFit="1"/>
    </xf>
    <xf numFmtId="49" fontId="11" fillId="4" borderId="2" xfId="0" applyNumberFormat="1" applyFont="1" applyFill="1" applyBorder="1" applyAlignment="1">
      <alignment horizontal="center" vertical="center" shrinkToFit="1"/>
    </xf>
    <xf numFmtId="164" fontId="11" fillId="7" borderId="2" xfId="0" applyNumberFormat="1" applyFont="1" applyFill="1" applyBorder="1" applyAlignment="1">
      <alignment horizontal="right" vertical="center"/>
    </xf>
    <xf numFmtId="165" fontId="19" fillId="12" borderId="2" xfId="0" applyNumberFormat="1" applyFont="1" applyFill="1" applyBorder="1" applyAlignment="1">
      <alignment horizontal="right" vertical="center" shrinkToFit="1"/>
    </xf>
    <xf numFmtId="49" fontId="7" fillId="7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9" fillId="8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 wrapText="1"/>
    </xf>
    <xf numFmtId="165" fontId="18" fillId="8" borderId="2" xfId="0" applyNumberFormat="1" applyFont="1" applyFill="1" applyBorder="1" applyAlignment="1">
      <alignment horizontal="right" vertical="center" shrinkToFit="1"/>
    </xf>
    <xf numFmtId="49" fontId="11" fillId="2" borderId="2" xfId="0" applyNumberFormat="1" applyFont="1" applyFill="1" applyBorder="1" applyAlignment="1">
      <alignment horizontal="center" vertical="center" shrinkToFit="1"/>
    </xf>
    <xf numFmtId="4" fontId="11" fillId="2" borderId="2" xfId="0" applyNumberFormat="1" applyFont="1" applyFill="1" applyBorder="1" applyAlignment="1">
      <alignment horizontal="right" vertical="center"/>
    </xf>
    <xf numFmtId="165" fontId="11" fillId="2" borderId="2" xfId="0" applyNumberFormat="1" applyFont="1" applyFill="1" applyBorder="1" applyAlignment="1">
      <alignment horizontal="right" vertical="center"/>
    </xf>
    <xf numFmtId="165" fontId="18" fillId="2" borderId="2" xfId="0" applyNumberFormat="1" applyFont="1" applyFill="1" applyBorder="1" applyAlignment="1">
      <alignment horizontal="right" vertical="center" shrinkToFit="1"/>
    </xf>
    <xf numFmtId="165" fontId="5" fillId="21" borderId="2" xfId="6" applyNumberFormat="1" applyBorder="1" applyAlignment="1">
      <alignment horizontal="right" vertical="center"/>
    </xf>
    <xf numFmtId="49" fontId="11" fillId="8" borderId="2" xfId="0" applyNumberFormat="1" applyFont="1" applyFill="1" applyBorder="1" applyAlignment="1">
      <alignment horizontal="center" vertical="center" shrinkToFit="1"/>
    </xf>
    <xf numFmtId="4" fontId="11" fillId="8" borderId="2" xfId="0" applyNumberFormat="1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center" vertical="center" shrinkToFit="1"/>
    </xf>
    <xf numFmtId="165" fontId="7" fillId="2" borderId="2" xfId="0" applyNumberFormat="1" applyFont="1" applyFill="1" applyBorder="1" applyAlignment="1">
      <alignment horizontal="right" vertical="center"/>
    </xf>
    <xf numFmtId="165" fontId="9" fillId="2" borderId="2" xfId="0" applyNumberFormat="1" applyFont="1" applyFill="1" applyBorder="1" applyAlignment="1">
      <alignment horizontal="right" vertical="center"/>
    </xf>
    <xf numFmtId="0" fontId="24" fillId="4" borderId="2" xfId="1" applyNumberFormat="1" applyFont="1" applyFill="1" applyBorder="1" applyAlignment="1" applyProtection="1">
      <alignment horizontal="left" vertical="center" wrapText="1"/>
    </xf>
    <xf numFmtId="0" fontId="24" fillId="0" borderId="2" xfId="1" applyNumberFormat="1" applyFont="1" applyBorder="1" applyAlignment="1" applyProtection="1">
      <alignment horizontal="left" vertical="center" wrapText="1"/>
    </xf>
    <xf numFmtId="165" fontId="9" fillId="0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 vertical="center"/>
    </xf>
    <xf numFmtId="165" fontId="14" fillId="0" borderId="2" xfId="0" applyNumberFormat="1" applyFont="1" applyFill="1" applyBorder="1" applyAlignment="1">
      <alignment horizontal="right" vertical="center"/>
    </xf>
    <xf numFmtId="165" fontId="14" fillId="2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9" fillId="9" borderId="2" xfId="0" applyNumberFormat="1" applyFont="1" applyFill="1" applyBorder="1" applyAlignment="1">
      <alignment horizontal="center" vertical="center" shrinkToFit="1"/>
    </xf>
    <xf numFmtId="4" fontId="9" fillId="9" borderId="2" xfId="0" applyNumberFormat="1" applyFont="1" applyFill="1" applyBorder="1" applyAlignment="1">
      <alignment horizontal="right" vertical="center"/>
    </xf>
    <xf numFmtId="165" fontId="9" fillId="9" borderId="2" xfId="0" applyNumberFormat="1" applyFont="1" applyFill="1" applyBorder="1" applyAlignment="1">
      <alignment horizontal="right" vertical="center"/>
    </xf>
    <xf numFmtId="165" fontId="19" fillId="9" borderId="2" xfId="0" applyNumberFormat="1" applyFont="1" applyFill="1" applyBorder="1" applyAlignment="1">
      <alignment horizontal="right" vertical="center" shrinkToFit="1"/>
    </xf>
    <xf numFmtId="49" fontId="9" fillId="13" borderId="2" xfId="0" applyNumberFormat="1" applyFont="1" applyFill="1" applyBorder="1" applyAlignment="1">
      <alignment horizontal="center" vertical="center" shrinkToFit="1"/>
    </xf>
    <xf numFmtId="165" fontId="9" fillId="13" borderId="2" xfId="0" applyNumberFormat="1" applyFont="1" applyFill="1" applyBorder="1" applyAlignment="1">
      <alignment horizontal="right" vertical="center"/>
    </xf>
    <xf numFmtId="165" fontId="19" fillId="13" borderId="2" xfId="0" applyNumberFormat="1" applyFont="1" applyFill="1" applyBorder="1" applyAlignment="1">
      <alignment horizontal="right" vertical="center" shrinkToFit="1"/>
    </xf>
    <xf numFmtId="165" fontId="11" fillId="3" borderId="2" xfId="0" applyNumberFormat="1" applyFont="1" applyFill="1" applyBorder="1" applyAlignment="1">
      <alignment horizontal="right" vertical="center"/>
    </xf>
    <xf numFmtId="49" fontId="11" fillId="3" borderId="2" xfId="0" applyNumberFormat="1" applyFont="1" applyFill="1" applyBorder="1" applyAlignment="1">
      <alignment horizontal="center" vertical="center" shrinkToFit="1"/>
    </xf>
    <xf numFmtId="164" fontId="11" fillId="3" borderId="2" xfId="0" applyNumberFormat="1" applyFont="1" applyFill="1" applyBorder="1" applyAlignment="1">
      <alignment horizontal="right" vertical="center"/>
    </xf>
    <xf numFmtId="165" fontId="19" fillId="8" borderId="2" xfId="0" applyNumberFormat="1" applyFont="1" applyFill="1" applyBorder="1" applyAlignment="1">
      <alignment horizontal="right" vertical="center" shrinkToFit="1"/>
    </xf>
    <xf numFmtId="165" fontId="19" fillId="2" borderId="2" xfId="0" applyNumberFormat="1" applyFont="1" applyFill="1" applyBorder="1" applyAlignment="1">
      <alignment horizontal="right" vertical="center" shrinkToFit="1"/>
    </xf>
    <xf numFmtId="4" fontId="11" fillId="3" borderId="2" xfId="0" applyNumberFormat="1" applyFont="1" applyFill="1" applyBorder="1" applyAlignment="1">
      <alignment horizontal="right" vertical="center"/>
    </xf>
    <xf numFmtId="4" fontId="11" fillId="15" borderId="2" xfId="0" applyNumberFormat="1" applyFont="1" applyFill="1" applyBorder="1" applyAlignment="1">
      <alignment horizontal="right" vertical="center"/>
    </xf>
    <xf numFmtId="165" fontId="11" fillId="15" borderId="2" xfId="0" applyNumberFormat="1" applyFont="1" applyFill="1" applyBorder="1" applyAlignment="1">
      <alignment horizontal="right" vertical="center"/>
    </xf>
    <xf numFmtId="165" fontId="18" fillId="15" borderId="2" xfId="0" applyNumberFormat="1" applyFont="1" applyFill="1" applyBorder="1" applyAlignment="1">
      <alignment horizontal="right" vertical="center" shrinkToFit="1"/>
    </xf>
    <xf numFmtId="49" fontId="11" fillId="6" borderId="2" xfId="0" applyNumberFormat="1" applyFont="1" applyFill="1" applyBorder="1" applyAlignment="1">
      <alignment horizontal="center" vertical="center" shrinkToFit="1"/>
    </xf>
    <xf numFmtId="4" fontId="11" fillId="6" borderId="2" xfId="0" applyNumberFormat="1" applyFont="1" applyFill="1" applyBorder="1" applyAlignment="1">
      <alignment horizontal="right" vertical="center"/>
    </xf>
    <xf numFmtId="165" fontId="11" fillId="6" borderId="2" xfId="0" applyNumberFormat="1" applyFont="1" applyFill="1" applyBorder="1" applyAlignment="1">
      <alignment horizontal="right" vertical="center"/>
    </xf>
    <xf numFmtId="49" fontId="11" fillId="5" borderId="2" xfId="0" applyNumberFormat="1" applyFont="1" applyFill="1" applyBorder="1" applyAlignment="1">
      <alignment horizontal="center" vertical="center" shrinkToFit="1"/>
    </xf>
    <xf numFmtId="4" fontId="11" fillId="5" borderId="2" xfId="0" applyNumberFormat="1" applyFont="1" applyFill="1" applyBorder="1" applyAlignment="1">
      <alignment horizontal="right" vertical="center"/>
    </xf>
    <xf numFmtId="165" fontId="11" fillId="5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right" vertical="center" shrinkToFit="1"/>
    </xf>
    <xf numFmtId="165" fontId="8" fillId="0" borderId="2" xfId="0" applyNumberFormat="1" applyFont="1" applyFill="1" applyBorder="1" applyAlignment="1">
      <alignment horizontal="right" vertical="center" shrinkToFit="1"/>
    </xf>
    <xf numFmtId="49" fontId="9" fillId="14" borderId="2" xfId="0" applyNumberFormat="1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left" vertical="center" wrapText="1"/>
    </xf>
    <xf numFmtId="49" fontId="9" fillId="17" borderId="2" xfId="0" applyNumberFormat="1" applyFont="1" applyFill="1" applyBorder="1" applyAlignment="1">
      <alignment horizontal="center" vertical="center"/>
    </xf>
    <xf numFmtId="165" fontId="9" fillId="17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27" fillId="16" borderId="2" xfId="2" applyFont="1" applyBorder="1" applyAlignment="1">
      <alignment horizontal="left" vertical="center" wrapText="1"/>
    </xf>
    <xf numFmtId="165" fontId="27" fillId="16" borderId="2" xfId="2" applyNumberFormat="1" applyFont="1" applyBorder="1" applyAlignment="1">
      <alignment horizontal="right" vertical="center"/>
    </xf>
    <xf numFmtId="165" fontId="27" fillId="16" borderId="2" xfId="2" applyNumberFormat="1" applyFont="1" applyBorder="1" applyAlignment="1" applyProtection="1">
      <alignment horizontal="right" vertical="center"/>
      <protection locked="0"/>
    </xf>
    <xf numFmtId="165" fontId="11" fillId="0" borderId="2" xfId="0" applyNumberFormat="1" applyFont="1" applyFill="1" applyBorder="1" applyAlignment="1" applyProtection="1">
      <alignment vertical="center"/>
      <protection locked="0"/>
    </xf>
    <xf numFmtId="165" fontId="8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11" fillId="0" borderId="2" xfId="0" applyNumberFormat="1" applyFont="1" applyFill="1" applyBorder="1" applyAlignment="1" applyProtection="1">
      <alignment horizontal="right" vertical="center"/>
      <protection locked="0"/>
    </xf>
    <xf numFmtId="165" fontId="11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 wrapText="1"/>
    </xf>
    <xf numFmtId="0" fontId="14" fillId="11" borderId="2" xfId="0" applyFont="1" applyFill="1" applyBorder="1" applyAlignment="1">
      <alignment horizontal="left" vertical="center" wrapText="1"/>
    </xf>
    <xf numFmtId="0" fontId="22" fillId="1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left" vertical="center" wrapText="1"/>
    </xf>
    <xf numFmtId="49" fontId="21" fillId="1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21" fillId="10" borderId="2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1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165" fontId="18" fillId="3" borderId="2" xfId="0" applyNumberFormat="1" applyFont="1" applyFill="1" applyBorder="1" applyAlignment="1">
      <alignment horizontal="right" vertical="center" shrinkToFit="1"/>
    </xf>
    <xf numFmtId="164" fontId="2" fillId="27" borderId="2" xfId="10" applyNumberFormat="1" applyBorder="1" applyAlignment="1">
      <alignment horizontal="right" vertical="center"/>
    </xf>
    <xf numFmtId="164" fontId="28" fillId="22" borderId="2" xfId="7" applyNumberFormat="1" applyFont="1" applyBorder="1" applyAlignment="1">
      <alignment horizontal="right" vertical="center"/>
    </xf>
    <xf numFmtId="49" fontId="28" fillId="21" borderId="2" xfId="6" applyNumberFormat="1" applyFont="1" applyBorder="1" applyAlignment="1">
      <alignment horizontal="center" vertical="center" shrinkToFit="1"/>
    </xf>
    <xf numFmtId="164" fontId="28" fillId="21" borderId="2" xfId="6" applyNumberFormat="1" applyFont="1" applyBorder="1" applyAlignment="1">
      <alignment horizontal="right" vertical="center"/>
    </xf>
    <xf numFmtId="0" fontId="7" fillId="7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165" fontId="28" fillId="27" borderId="2" xfId="10" applyNumberFormat="1" applyFont="1" applyBorder="1" applyAlignment="1">
      <alignment horizontal="right" vertical="center"/>
    </xf>
    <xf numFmtId="165" fontId="28" fillId="27" borderId="2" xfId="10" applyNumberFormat="1" applyFont="1" applyBorder="1" applyAlignment="1">
      <alignment horizontal="right" vertical="center" shrinkToFit="1"/>
    </xf>
    <xf numFmtId="165" fontId="28" fillId="28" borderId="2" xfId="11" applyNumberFormat="1" applyFont="1" applyBorder="1" applyAlignment="1">
      <alignment horizontal="right" vertical="center"/>
    </xf>
    <xf numFmtId="164" fontId="28" fillId="27" borderId="2" xfId="10" applyNumberFormat="1" applyFont="1" applyBorder="1" applyAlignment="1">
      <alignment horizontal="right" vertical="center"/>
    </xf>
    <xf numFmtId="165" fontId="28" fillId="20" borderId="2" xfId="5" applyNumberFormat="1" applyFont="1" applyBorder="1" applyAlignment="1">
      <alignment horizontal="right" vertical="center"/>
    </xf>
    <xf numFmtId="165" fontId="28" fillId="19" borderId="2" xfId="4" applyNumberFormat="1" applyFont="1" applyBorder="1" applyAlignment="1">
      <alignment horizontal="right" vertical="center"/>
    </xf>
    <xf numFmtId="165" fontId="28" fillId="19" borderId="2" xfId="4" applyNumberFormat="1" applyFont="1" applyBorder="1" applyAlignment="1">
      <alignment horizontal="right" vertical="center" shrinkToFit="1"/>
    </xf>
    <xf numFmtId="164" fontId="28" fillId="19" borderId="2" xfId="4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164" fontId="12" fillId="20" borderId="2" xfId="5" applyNumberFormat="1" applyFont="1" applyBorder="1" applyAlignment="1">
      <alignment horizontal="right" vertical="center"/>
    </xf>
    <xf numFmtId="165" fontId="12" fillId="20" borderId="2" xfId="5" applyNumberFormat="1" applyFont="1" applyBorder="1" applyAlignment="1">
      <alignment horizontal="right" vertical="center"/>
    </xf>
    <xf numFmtId="164" fontId="28" fillId="20" borderId="2" xfId="5" applyNumberFormat="1" applyFont="1" applyBorder="1" applyAlignment="1">
      <alignment horizontal="right" vertical="center"/>
    </xf>
    <xf numFmtId="165" fontId="28" fillId="20" borderId="2" xfId="5" applyNumberFormat="1" applyFont="1" applyBorder="1" applyAlignment="1">
      <alignment horizontal="right" vertical="center" shrinkToFit="1"/>
    </xf>
    <xf numFmtId="165" fontId="28" fillId="21" borderId="2" xfId="6" applyNumberFormat="1" applyFont="1" applyBorder="1" applyAlignment="1">
      <alignment horizontal="right" vertical="center"/>
    </xf>
    <xf numFmtId="165" fontId="28" fillId="21" borderId="2" xfId="6" applyNumberFormat="1" applyFont="1" applyBorder="1" applyAlignment="1">
      <alignment horizontal="right" vertical="center" shrinkToFit="1"/>
    </xf>
    <xf numFmtId="165" fontId="28" fillId="22" borderId="2" xfId="7" applyNumberFormat="1" applyFont="1" applyBorder="1" applyAlignment="1">
      <alignment horizontal="right" vertical="center" shrinkToFit="1"/>
    </xf>
    <xf numFmtId="165" fontId="28" fillId="0" borderId="2" xfId="7" applyNumberFormat="1" applyFont="1" applyFill="1" applyBorder="1" applyAlignment="1">
      <alignment horizontal="right" vertical="center"/>
    </xf>
    <xf numFmtId="165" fontId="28" fillId="24" borderId="2" xfId="9" applyNumberFormat="1" applyFont="1" applyBorder="1" applyAlignment="1">
      <alignment horizontal="right" vertical="center"/>
    </xf>
    <xf numFmtId="165" fontId="28" fillId="23" borderId="2" xfId="8" applyNumberFormat="1" applyFont="1" applyBorder="1" applyAlignment="1">
      <alignment horizontal="right" vertical="center"/>
    </xf>
    <xf numFmtId="165" fontId="28" fillId="23" borderId="2" xfId="8" applyNumberFormat="1" applyFont="1" applyBorder="1" applyAlignment="1">
      <alignment horizontal="right" vertical="center" shrinkToFit="1"/>
    </xf>
    <xf numFmtId="165" fontId="11" fillId="0" borderId="2" xfId="0" applyNumberFormat="1" applyFont="1" applyFill="1" applyBorder="1" applyAlignment="1">
      <alignment horizontal="right" vertical="center" shrinkToFit="1"/>
    </xf>
    <xf numFmtId="165" fontId="9" fillId="0" borderId="2" xfId="0" applyNumberFormat="1" applyFont="1" applyFill="1" applyBorder="1" applyAlignment="1">
      <alignment horizontal="right" vertical="center" shrinkToFit="1"/>
    </xf>
    <xf numFmtId="165" fontId="11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8" fillId="8" borderId="2" xfId="11" applyNumberFormat="1" applyFont="1" applyFill="1" applyBorder="1" applyAlignment="1">
      <alignment horizontal="right" vertical="center"/>
    </xf>
    <xf numFmtId="165" fontId="28" fillId="8" borderId="2" xfId="11" applyNumberFormat="1" applyFont="1" applyFill="1" applyBorder="1" applyAlignment="1">
      <alignment horizontal="right" vertical="center"/>
    </xf>
    <xf numFmtId="165" fontId="28" fillId="10" borderId="2" xfId="11" applyNumberFormat="1" applyFont="1" applyFill="1" applyBorder="1" applyAlignment="1">
      <alignment horizontal="right" vertical="center"/>
    </xf>
    <xf numFmtId="164" fontId="5" fillId="19" borderId="2" xfId="4" applyNumberFormat="1" applyBorder="1" applyAlignment="1">
      <alignment horizontal="right" vertical="center"/>
    </xf>
    <xf numFmtId="164" fontId="5" fillId="20" borderId="2" xfId="5" applyNumberFormat="1" applyBorder="1" applyAlignment="1">
      <alignment horizontal="right" vertical="center"/>
    </xf>
    <xf numFmtId="165" fontId="5" fillId="20" borderId="2" xfId="5" applyNumberFormat="1" applyBorder="1" applyAlignment="1">
      <alignment horizontal="right" vertical="center" shrinkToFit="1"/>
    </xf>
    <xf numFmtId="165" fontId="5" fillId="19" borderId="2" xfId="4" applyNumberFormat="1" applyBorder="1" applyAlignment="1">
      <alignment horizontal="right" vertical="center" shrinkToFit="1"/>
    </xf>
    <xf numFmtId="165" fontId="5" fillId="20" borderId="2" xfId="5" applyNumberFormat="1" applyBorder="1" applyAlignment="1">
      <alignment horizontal="right" vertical="center"/>
    </xf>
    <xf numFmtId="165" fontId="5" fillId="19" borderId="2" xfId="4" applyNumberFormat="1" applyBorder="1" applyAlignment="1">
      <alignment horizontal="right" vertical="center"/>
    </xf>
    <xf numFmtId="164" fontId="4" fillId="22" borderId="2" xfId="7" applyNumberFormat="1" applyBorder="1" applyAlignment="1">
      <alignment horizontal="right" vertical="center"/>
    </xf>
    <xf numFmtId="164" fontId="5" fillId="21" borderId="2" xfId="6" applyNumberFormat="1" applyBorder="1" applyAlignment="1">
      <alignment horizontal="right" vertical="center"/>
    </xf>
    <xf numFmtId="165" fontId="5" fillId="21" borderId="2" xfId="6" applyNumberFormat="1" applyBorder="1" applyAlignment="1">
      <alignment horizontal="right" vertical="center" shrinkToFit="1"/>
    </xf>
    <xf numFmtId="164" fontId="9" fillId="12" borderId="2" xfId="0" applyNumberFormat="1" applyFont="1" applyFill="1" applyBorder="1" applyAlignment="1">
      <alignment horizontal="right" vertical="center"/>
    </xf>
    <xf numFmtId="164" fontId="31" fillId="20" borderId="2" xfId="5" applyNumberFormat="1" applyFont="1" applyBorder="1" applyAlignment="1">
      <alignment horizontal="right" vertical="center"/>
    </xf>
    <xf numFmtId="165" fontId="32" fillId="22" borderId="2" xfId="7" applyNumberFormat="1" applyFont="1" applyBorder="1" applyAlignment="1">
      <alignment horizontal="right" vertical="center"/>
    </xf>
    <xf numFmtId="165" fontId="32" fillId="22" borderId="2" xfId="7" applyNumberFormat="1" applyFont="1" applyBorder="1" applyAlignment="1">
      <alignment horizontal="right" vertical="center" shrinkToFit="1"/>
    </xf>
    <xf numFmtId="164" fontId="32" fillId="22" borderId="2" xfId="7" applyNumberFormat="1" applyFont="1" applyBorder="1" applyAlignment="1">
      <alignment horizontal="right" vertical="center"/>
    </xf>
    <xf numFmtId="165" fontId="11" fillId="22" borderId="2" xfId="7" applyNumberFormat="1" applyFont="1" applyBorder="1" applyAlignment="1">
      <alignment horizontal="right" vertical="center"/>
    </xf>
    <xf numFmtId="164" fontId="9" fillId="22" borderId="2" xfId="7" applyNumberFormat="1" applyFont="1" applyBorder="1" applyAlignment="1">
      <alignment horizontal="right" vertical="center"/>
    </xf>
    <xf numFmtId="164" fontId="9" fillId="3" borderId="2" xfId="0" applyNumberFormat="1" applyFont="1" applyFill="1" applyBorder="1" applyAlignment="1">
      <alignment horizontal="right" vertical="center"/>
    </xf>
    <xf numFmtId="165" fontId="2" fillId="27" borderId="2" xfId="10" applyNumberFormat="1" applyBorder="1" applyAlignment="1">
      <alignment horizontal="right" vertical="center"/>
    </xf>
    <xf numFmtId="165" fontId="30" fillId="12" borderId="2" xfId="2" applyNumberFormat="1" applyFont="1" applyFill="1" applyBorder="1" applyAlignment="1">
      <alignment horizontal="right" vertical="center"/>
    </xf>
    <xf numFmtId="165" fontId="28" fillId="22" borderId="2" xfId="7" applyNumberFormat="1" applyFont="1" applyBorder="1" applyAlignment="1">
      <alignment horizontal="right" vertical="center"/>
    </xf>
    <xf numFmtId="165" fontId="29" fillId="8" borderId="2" xfId="3" applyNumberFormat="1" applyFont="1" applyFill="1" applyBorder="1" applyAlignment="1">
      <alignment horizontal="right" vertical="center"/>
    </xf>
    <xf numFmtId="49" fontId="11" fillId="21" borderId="2" xfId="6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vertical="center"/>
    </xf>
    <xf numFmtId="49" fontId="9" fillId="28" borderId="2" xfId="11" applyNumberFormat="1" applyFont="1" applyBorder="1" applyAlignment="1">
      <alignment horizontal="center" vertical="center" shrinkToFit="1"/>
    </xf>
    <xf numFmtId="0" fontId="7" fillId="10" borderId="2" xfId="0" applyFont="1" applyFill="1" applyBorder="1" applyAlignment="1">
      <alignment horizontal="justify" vertical="center" wrapText="1"/>
    </xf>
    <xf numFmtId="49" fontId="7" fillId="1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justify" vertical="center" wrapText="1"/>
    </xf>
    <xf numFmtId="166" fontId="7" fillId="0" borderId="2" xfId="0" applyNumberFormat="1" applyFont="1" applyBorder="1" applyAlignment="1">
      <alignment vertical="center"/>
    </xf>
    <xf numFmtId="0" fontId="7" fillId="25" borderId="2" xfId="0" applyFont="1" applyFill="1" applyBorder="1" applyAlignment="1">
      <alignment horizontal="justify" vertical="center" wrapText="1"/>
    </xf>
    <xf numFmtId="0" fontId="7" fillId="26" borderId="2" xfId="0" applyFont="1" applyFill="1" applyBorder="1" applyAlignment="1">
      <alignment horizontal="justify" vertical="center" wrapText="1"/>
    </xf>
    <xf numFmtId="49" fontId="28" fillId="27" borderId="2" xfId="10" applyNumberFormat="1" applyFont="1" applyBorder="1" applyAlignment="1">
      <alignment horizontal="center" vertical="center" shrinkToFit="1"/>
    </xf>
    <xf numFmtId="49" fontId="7" fillId="26" borderId="2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8" fillId="21" borderId="2" xfId="6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164" fontId="29" fillId="8" borderId="2" xfId="3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49" fontId="11" fillId="11" borderId="2" xfId="0" applyNumberFormat="1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24" fillId="7" borderId="2" xfId="1" applyNumberFormat="1" applyFont="1" applyFill="1" applyBorder="1" applyAlignment="1" applyProtection="1">
      <alignment horizontal="left" vertical="center" wrapText="1"/>
    </xf>
    <xf numFmtId="0" fontId="24" fillId="2" borderId="2" xfId="1" applyNumberFormat="1" applyFont="1" applyFill="1" applyBorder="1" applyAlignment="1" applyProtection="1">
      <alignment horizontal="left" vertical="center" wrapText="1"/>
    </xf>
    <xf numFmtId="0" fontId="7" fillId="2" borderId="2" xfId="1" applyNumberFormat="1" applyFont="1" applyFill="1" applyBorder="1" applyAlignment="1" applyProtection="1">
      <alignment horizontal="left" vertical="center" wrapText="1"/>
    </xf>
    <xf numFmtId="0" fontId="24" fillId="0" borderId="2" xfId="1" applyNumberFormat="1" applyFont="1" applyFill="1" applyBorder="1" applyAlignment="1" applyProtection="1">
      <alignment horizontal="left" vertical="center" wrapText="1"/>
    </xf>
    <xf numFmtId="0" fontId="24" fillId="8" borderId="2" xfId="1" applyNumberFormat="1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24" fillId="2" borderId="2" xfId="0" applyFont="1" applyFill="1" applyBorder="1" applyAlignment="1">
      <alignment vertical="center" wrapText="1"/>
    </xf>
    <xf numFmtId="0" fontId="24" fillId="8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49" fontId="9" fillId="22" borderId="2" xfId="7" applyNumberFormat="1" applyFont="1" applyBorder="1" applyAlignment="1">
      <alignment horizontal="center" vertical="center" shrinkToFit="1"/>
    </xf>
    <xf numFmtId="49" fontId="7" fillId="3" borderId="2" xfId="0" applyNumberFormat="1" applyFont="1" applyFill="1" applyBorder="1" applyAlignment="1">
      <alignment horizontal="center" vertical="center" shrinkToFit="1"/>
    </xf>
    <xf numFmtId="49" fontId="28" fillId="22" borderId="2" xfId="7" applyNumberFormat="1" applyFont="1" applyBorder="1" applyAlignment="1">
      <alignment horizontal="center" vertical="center" shrinkToFit="1"/>
    </xf>
    <xf numFmtId="49" fontId="11" fillId="14" borderId="2" xfId="0" applyNumberFormat="1" applyFont="1" applyFill="1" applyBorder="1" applyAlignment="1">
      <alignment horizontal="center" vertical="center" shrinkToFit="1"/>
    </xf>
    <xf numFmtId="0" fontId="11" fillId="21" borderId="2" xfId="6" applyFont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165" fontId="29" fillId="8" borderId="2" xfId="3" applyNumberFormat="1" applyFont="1" applyFill="1" applyBorder="1" applyAlignment="1">
      <alignment horizontal="center" vertical="center"/>
    </xf>
    <xf numFmtId="164" fontId="28" fillId="8" borderId="2" xfId="7" applyNumberFormat="1" applyFont="1" applyFill="1" applyBorder="1" applyAlignment="1">
      <alignment horizontal="right" vertical="center"/>
    </xf>
    <xf numFmtId="2" fontId="7" fillId="0" borderId="2" xfId="0" applyNumberFormat="1" applyFont="1" applyBorder="1" applyAlignment="1">
      <alignment vertical="center"/>
    </xf>
    <xf numFmtId="165" fontId="4" fillId="22" borderId="2" xfId="7" applyNumberFormat="1" applyBorder="1" applyAlignment="1">
      <alignment horizontal="right" vertical="center"/>
    </xf>
    <xf numFmtId="165" fontId="4" fillId="22" borderId="2" xfId="7" applyNumberFormat="1" applyBorder="1" applyAlignment="1">
      <alignment horizontal="right" vertical="center" shrinkToFit="1"/>
    </xf>
    <xf numFmtId="0" fontId="0" fillId="0" borderId="2" xfId="0" applyBorder="1"/>
    <xf numFmtId="165" fontId="12" fillId="20" borderId="2" xfId="5" applyNumberFormat="1" applyFont="1" applyBorder="1" applyAlignment="1">
      <alignment horizontal="right" vertical="center" shrinkToFit="1"/>
    </xf>
    <xf numFmtId="0" fontId="9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/>
    <xf numFmtId="0" fontId="6" fillId="0" borderId="0" xfId="0" applyFont="1" applyFill="1" applyAlignment="1">
      <alignment horizontal="left" wrapText="1"/>
    </xf>
    <xf numFmtId="0" fontId="11" fillId="0" borderId="2" xfId="0" applyFont="1" applyFill="1" applyBorder="1" applyAlignment="1">
      <alignment horizontal="center"/>
    </xf>
  </cellXfs>
  <cellStyles count="12">
    <cellStyle name="20% — акцент2" xfId="10" builtinId="34"/>
    <cellStyle name="20% — акцент3" xfId="4" builtinId="38"/>
    <cellStyle name="20% — акцент5" xfId="8" builtinId="46"/>
    <cellStyle name="20% — акцент6" xfId="6" builtinId="50"/>
    <cellStyle name="40% — акцент2" xfId="11" builtinId="35"/>
    <cellStyle name="40% — акцент3" xfId="5" builtinId="39"/>
    <cellStyle name="40% — акцент5" xfId="9" builtinId="47"/>
    <cellStyle name="40% — акцент6" xfId="7" builtinId="51"/>
    <cellStyle name="xl44" xfId="1"/>
    <cellStyle name="Обычный" xfId="0" builtinId="0"/>
    <cellStyle name="Плохой" xfId="3" builtinId="27"/>
    <cellStyle name="Хороший" xfId="2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EF6F0"/>
      <color rgb="FFCCFFFF"/>
      <color rgb="FFCCECFF"/>
      <color rgb="FFFFCCFF"/>
      <color rgb="FFFFCC99"/>
      <color rgb="FFFFCCCC"/>
      <color rgb="FFFFFFFF"/>
      <color rgb="FFFF9999"/>
      <color rgb="FFFFB9B9"/>
      <color rgb="FFEE0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338"/>
  <sheetViews>
    <sheetView showGridLines="0" showZeros="0" tabSelected="1" view="pageBreakPreview" zoomScale="90" zoomScaleNormal="90" zoomScaleSheetLayoutView="90" workbookViewId="0">
      <pane xSplit="2" ySplit="6" topLeftCell="I278" activePane="bottomRight" state="frozen"/>
      <selection pane="topRight" activeCell="C1" sqref="C1"/>
      <selection pane="bottomLeft" activeCell="A7" sqref="A7"/>
      <selection pane="bottomRight" activeCell="B4" sqref="B4:B5"/>
    </sheetView>
  </sheetViews>
  <sheetFormatPr defaultRowHeight="12.75" x14ac:dyDescent="0.2"/>
  <cols>
    <col min="1" max="1" width="57.28515625" style="3" customWidth="1"/>
    <col min="2" max="2" width="25.5703125" style="3" customWidth="1"/>
    <col min="3" max="3" width="15.42578125" style="3" customWidth="1"/>
    <col min="4" max="4" width="16.42578125" style="3" customWidth="1"/>
    <col min="5" max="5" width="14" style="3" customWidth="1"/>
    <col min="6" max="6" width="22.28515625" style="3" hidden="1" customWidth="1"/>
    <col min="7" max="7" width="17.140625" style="7" hidden="1" customWidth="1"/>
    <col min="8" max="8" width="3.28515625" style="7" hidden="1" customWidth="1"/>
    <col min="9" max="9" width="15.5703125" style="4" customWidth="1"/>
    <col min="10" max="10" width="14" style="4" customWidth="1"/>
    <col min="11" max="11" width="18.28515625" style="5" customWidth="1"/>
    <col min="12" max="12" width="17.5703125" style="5" customWidth="1"/>
    <col min="13" max="13" width="9.140625" style="5" hidden="1" customWidth="1"/>
    <col min="14" max="16384" width="9.140625" style="5"/>
  </cols>
  <sheetData>
    <row r="1" spans="1:12" s="2" customFormat="1" ht="63" customHeight="1" x14ac:dyDescent="0.2">
      <c r="A1" s="293" t="s">
        <v>585</v>
      </c>
      <c r="B1" s="294"/>
      <c r="C1" s="294"/>
      <c r="D1" s="294"/>
      <c r="E1" s="294"/>
      <c r="F1" s="294"/>
      <c r="G1" s="11"/>
      <c r="H1" s="11"/>
      <c r="I1" s="11"/>
      <c r="J1" s="11"/>
      <c r="K1" s="11"/>
      <c r="L1" s="11"/>
    </row>
    <row r="2" spans="1:12" ht="0.75" hidden="1" customHeight="1" x14ac:dyDescent="0.2">
      <c r="A2" s="14"/>
      <c r="B2" s="15"/>
      <c r="C2" s="15"/>
      <c r="D2" s="15"/>
      <c r="E2" s="15"/>
      <c r="F2" s="15"/>
      <c r="G2" s="16"/>
      <c r="H2" s="16"/>
      <c r="I2" s="17"/>
      <c r="J2" s="17"/>
      <c r="K2" s="18"/>
      <c r="L2" s="18"/>
    </row>
    <row r="3" spans="1:12" hidden="1" x14ac:dyDescent="0.2">
      <c r="A3" s="19"/>
      <c r="B3" s="20"/>
      <c r="C3" s="20"/>
      <c r="D3" s="20"/>
      <c r="E3" s="20"/>
      <c r="F3" s="20"/>
      <c r="G3" s="21"/>
      <c r="H3" s="21"/>
      <c r="I3" s="22"/>
      <c r="J3" s="18"/>
      <c r="K3" s="23"/>
      <c r="L3" s="22" t="s">
        <v>78</v>
      </c>
    </row>
    <row r="4" spans="1:12" ht="12" customHeight="1" x14ac:dyDescent="0.2">
      <c r="A4" s="291" t="s">
        <v>1</v>
      </c>
      <c r="B4" s="291" t="s">
        <v>72</v>
      </c>
      <c r="C4" s="295" t="s">
        <v>408</v>
      </c>
      <c r="D4" s="295" t="s">
        <v>298</v>
      </c>
      <c r="E4" s="295" t="s">
        <v>586</v>
      </c>
      <c r="F4" s="292" t="s">
        <v>75</v>
      </c>
      <c r="G4" s="292" t="s">
        <v>76</v>
      </c>
      <c r="H4" s="292" t="s">
        <v>77</v>
      </c>
      <c r="I4" s="295" t="s">
        <v>73</v>
      </c>
      <c r="J4" s="298"/>
      <c r="K4" s="295" t="s">
        <v>79</v>
      </c>
      <c r="L4" s="296"/>
    </row>
    <row r="5" spans="1:12" ht="86.25" customHeight="1" x14ac:dyDescent="0.2">
      <c r="A5" s="291"/>
      <c r="B5" s="291"/>
      <c r="C5" s="295"/>
      <c r="D5" s="295"/>
      <c r="E5" s="295"/>
      <c r="F5" s="292"/>
      <c r="G5" s="292"/>
      <c r="H5" s="292"/>
      <c r="I5" s="258" t="s">
        <v>218</v>
      </c>
      <c r="J5" s="259" t="s">
        <v>74</v>
      </c>
      <c r="K5" s="258" t="s">
        <v>434</v>
      </c>
      <c r="L5" s="259" t="s">
        <v>80</v>
      </c>
    </row>
    <row r="6" spans="1:12" x14ac:dyDescent="0.2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3</v>
      </c>
      <c r="G6" s="24">
        <v>4</v>
      </c>
      <c r="H6" s="24">
        <v>5</v>
      </c>
      <c r="I6" s="25">
        <v>6</v>
      </c>
      <c r="J6" s="25">
        <v>7</v>
      </c>
      <c r="K6" s="24"/>
      <c r="L6" s="24"/>
    </row>
    <row r="7" spans="1:12" s="6" customFormat="1" ht="21.75" customHeight="1" x14ac:dyDescent="0.2">
      <c r="A7" s="32" t="s">
        <v>83</v>
      </c>
      <c r="B7" s="33" t="s">
        <v>0</v>
      </c>
      <c r="C7" s="34">
        <f>C8+C169</f>
        <v>982182.50000000023</v>
      </c>
      <c r="D7" s="34">
        <f>D8+D169</f>
        <v>1186046.2000000002</v>
      </c>
      <c r="E7" s="34">
        <f>E8+E169</f>
        <v>537108.5</v>
      </c>
      <c r="F7" s="35">
        <f>F8+F169</f>
        <v>40079163000</v>
      </c>
      <c r="G7" s="35">
        <f>G8+G169</f>
        <v>40084587444</v>
      </c>
      <c r="H7" s="35">
        <v>2754155433.98</v>
      </c>
      <c r="I7" s="34">
        <f>E7/C7*100</f>
        <v>54.685203615417691</v>
      </c>
      <c r="J7" s="34">
        <f>E7/D7*100</f>
        <v>45.285630526028406</v>
      </c>
      <c r="K7" s="34">
        <f>K8+K169</f>
        <v>417455.4</v>
      </c>
      <c r="L7" s="34">
        <f>E7/K7*100</f>
        <v>128.66248705849773</v>
      </c>
    </row>
    <row r="8" spans="1:12" s="6" customFormat="1" ht="16.5" customHeight="1" x14ac:dyDescent="0.2">
      <c r="A8" s="36" t="s">
        <v>63</v>
      </c>
      <c r="B8" s="37" t="s">
        <v>116</v>
      </c>
      <c r="C8" s="39">
        <f>C9+C18+C28+C51+C55+C61+C78+C86+C93+C108+C111+C162+C42+C139</f>
        <v>297418.10000000003</v>
      </c>
      <c r="D8" s="38">
        <f>D9+D18+D28+D51+D55+D61+D78+D86+D93+D108+D111+D162+D42</f>
        <v>297554.10000000003</v>
      </c>
      <c r="E8" s="39">
        <f>E9+E18+E28+E51+E55+E61+E78+E86+E93+E108+E111+E162+E42</f>
        <v>158080.70000000001</v>
      </c>
      <c r="F8" s="40">
        <v>33474033500</v>
      </c>
      <c r="G8" s="40">
        <v>33474033500</v>
      </c>
      <c r="H8" s="40">
        <v>1828759070.3</v>
      </c>
      <c r="I8" s="39">
        <f t="shared" ref="I8:I11" si="0">E8/C8*100</f>
        <v>53.151001906070952</v>
      </c>
      <c r="J8" s="39">
        <f t="shared" ref="J8:J11" si="1">E8/D8*100</f>
        <v>53.126708722884345</v>
      </c>
      <c r="K8" s="39">
        <f>K9+K18+K28+K42+K51+K61+K78+K86+K93+K111+K162+K55+K108</f>
        <v>146696.10000000003</v>
      </c>
      <c r="L8" s="39">
        <f t="shared" ref="L8:L84" si="2">E8/K8*100</f>
        <v>107.76066984739197</v>
      </c>
    </row>
    <row r="9" spans="1:12" s="6" customFormat="1" ht="16.5" customHeight="1" x14ac:dyDescent="0.2">
      <c r="A9" s="41" t="s">
        <v>64</v>
      </c>
      <c r="B9" s="42" t="s">
        <v>179</v>
      </c>
      <c r="C9" s="43">
        <f>C10</f>
        <v>202360.8</v>
      </c>
      <c r="D9" s="43">
        <f t="shared" ref="D9:E9" si="3">D10</f>
        <v>202360.8</v>
      </c>
      <c r="E9" s="43">
        <f t="shared" si="3"/>
        <v>112558.20000000001</v>
      </c>
      <c r="F9" s="44">
        <v>19629566000</v>
      </c>
      <c r="G9" s="44">
        <v>19629566000</v>
      </c>
      <c r="H9" s="44">
        <v>997205239.24000001</v>
      </c>
      <c r="I9" s="45">
        <f t="shared" si="0"/>
        <v>55.62253163656203</v>
      </c>
      <c r="J9" s="45">
        <f t="shared" si="1"/>
        <v>55.62253163656203</v>
      </c>
      <c r="K9" s="43">
        <f t="shared" ref="K9" si="4">K10</f>
        <v>104097.49999999999</v>
      </c>
      <c r="L9" s="45">
        <f t="shared" si="2"/>
        <v>108.12766877206468</v>
      </c>
    </row>
    <row r="10" spans="1:12" ht="20.25" customHeight="1" x14ac:dyDescent="0.2">
      <c r="A10" s="46" t="s">
        <v>65</v>
      </c>
      <c r="B10" s="47" t="s">
        <v>117</v>
      </c>
      <c r="C10" s="48">
        <f>C11+C12+C13+C14+C15+C16+C17</f>
        <v>202360.8</v>
      </c>
      <c r="D10" s="48">
        <f>D11+D12+D13+D14+D15+D16+D17</f>
        <v>202360.8</v>
      </c>
      <c r="E10" s="48">
        <f t="shared" ref="E10" si="5">E11+E12+E13+E14+E15+E16+E17</f>
        <v>112558.20000000001</v>
      </c>
      <c r="F10" s="49">
        <v>9405739000</v>
      </c>
      <c r="G10" s="49">
        <v>9405739000</v>
      </c>
      <c r="H10" s="49">
        <v>547621330.88999999</v>
      </c>
      <c r="I10" s="50">
        <f t="shared" si="0"/>
        <v>55.62253163656203</v>
      </c>
      <c r="J10" s="50">
        <f t="shared" si="1"/>
        <v>55.62253163656203</v>
      </c>
      <c r="K10" s="48">
        <f>K11+K12+K13+K14+K15+K16</f>
        <v>104097.49999999999</v>
      </c>
      <c r="L10" s="50">
        <f t="shared" si="2"/>
        <v>108.12766877206468</v>
      </c>
    </row>
    <row r="11" spans="1:12" ht="72" customHeight="1" x14ac:dyDescent="0.2">
      <c r="A11" s="137" t="s">
        <v>584</v>
      </c>
      <c r="B11" s="13" t="s">
        <v>118</v>
      </c>
      <c r="C11" s="52">
        <v>191461</v>
      </c>
      <c r="D11" s="52">
        <v>191461</v>
      </c>
      <c r="E11" s="52">
        <v>109559.9</v>
      </c>
      <c r="F11" s="53">
        <v>9329001000</v>
      </c>
      <c r="G11" s="53">
        <v>9329001000</v>
      </c>
      <c r="H11" s="53">
        <v>541505600.45000005</v>
      </c>
      <c r="I11" s="52">
        <f t="shared" si="0"/>
        <v>57.223089819858878</v>
      </c>
      <c r="J11" s="52">
        <f t="shared" si="1"/>
        <v>57.223089819858878</v>
      </c>
      <c r="K11" s="52">
        <v>99551.2</v>
      </c>
      <c r="L11" s="52">
        <f t="shared" si="2"/>
        <v>110.05382155112142</v>
      </c>
    </row>
    <row r="12" spans="1:12" ht="94.5" customHeight="1" x14ac:dyDescent="0.2">
      <c r="A12" s="137" t="s">
        <v>583</v>
      </c>
      <c r="B12" s="13" t="s">
        <v>119</v>
      </c>
      <c r="C12" s="52">
        <v>1517</v>
      </c>
      <c r="D12" s="52">
        <v>1517</v>
      </c>
      <c r="E12" s="52">
        <v>168.8</v>
      </c>
      <c r="F12" s="53">
        <v>62097000</v>
      </c>
      <c r="G12" s="53">
        <v>62097000</v>
      </c>
      <c r="H12" s="53">
        <v>3704445.89</v>
      </c>
      <c r="I12" s="52">
        <f t="shared" ref="I12:I15" si="6">E12/C12*100</f>
        <v>11.127224785761372</v>
      </c>
      <c r="J12" s="52">
        <f t="shared" ref="J12:J15" si="7">E12/D12*100</f>
        <v>11.127224785761372</v>
      </c>
      <c r="K12" s="52">
        <v>565.20000000000005</v>
      </c>
      <c r="L12" s="52">
        <f t="shared" si="2"/>
        <v>29.865534324133048</v>
      </c>
    </row>
    <row r="13" spans="1:12" ht="41.25" customHeight="1" x14ac:dyDescent="0.2">
      <c r="A13" s="137" t="s">
        <v>582</v>
      </c>
      <c r="B13" s="13" t="s">
        <v>120</v>
      </c>
      <c r="C13" s="52">
        <v>6745</v>
      </c>
      <c r="D13" s="52">
        <v>6745</v>
      </c>
      <c r="E13" s="52">
        <v>671.5</v>
      </c>
      <c r="F13" s="53">
        <v>0</v>
      </c>
      <c r="G13" s="53">
        <v>0</v>
      </c>
      <c r="H13" s="53">
        <v>226384.45</v>
      </c>
      <c r="I13" s="52">
        <f t="shared" si="6"/>
        <v>9.9555226093402513</v>
      </c>
      <c r="J13" s="52">
        <f t="shared" si="7"/>
        <v>9.9555226093402513</v>
      </c>
      <c r="K13" s="52">
        <v>3333</v>
      </c>
      <c r="L13" s="52">
        <f t="shared" si="2"/>
        <v>20.147014701470148</v>
      </c>
    </row>
    <row r="14" spans="1:12" ht="81.75" customHeight="1" x14ac:dyDescent="0.2">
      <c r="A14" s="137" t="s">
        <v>581</v>
      </c>
      <c r="B14" s="13" t="s">
        <v>121</v>
      </c>
      <c r="C14" s="52">
        <v>486.8</v>
      </c>
      <c r="D14" s="52">
        <v>486.8</v>
      </c>
      <c r="E14" s="52">
        <v>607.6</v>
      </c>
      <c r="F14" s="53">
        <v>14641000</v>
      </c>
      <c r="G14" s="53">
        <v>14641000</v>
      </c>
      <c r="H14" s="53">
        <v>2184900.1</v>
      </c>
      <c r="I14" s="52">
        <f t="shared" si="6"/>
        <v>124.81511914543961</v>
      </c>
      <c r="J14" s="52">
        <f t="shared" si="7"/>
        <v>124.81511914543961</v>
      </c>
      <c r="K14" s="52">
        <v>339.2</v>
      </c>
      <c r="L14" s="52">
        <f t="shared" si="2"/>
        <v>179.12735849056605</v>
      </c>
    </row>
    <row r="15" spans="1:12" ht="106.5" customHeight="1" x14ac:dyDescent="0.2">
      <c r="A15" s="153" t="s">
        <v>580</v>
      </c>
      <c r="B15" s="13" t="s">
        <v>293</v>
      </c>
      <c r="C15" s="52">
        <v>2151</v>
      </c>
      <c r="D15" s="52">
        <v>2151</v>
      </c>
      <c r="E15" s="52">
        <v>30.2</v>
      </c>
      <c r="F15" s="53"/>
      <c r="G15" s="53"/>
      <c r="H15" s="53"/>
      <c r="I15" s="52">
        <f t="shared" si="6"/>
        <v>1.4039981403998141</v>
      </c>
      <c r="J15" s="52">
        <f t="shared" si="7"/>
        <v>1.4039981403998141</v>
      </c>
      <c r="K15" s="54">
        <v>308.89999999999998</v>
      </c>
      <c r="L15" s="52">
        <f t="shared" si="2"/>
        <v>9.7766267400453231</v>
      </c>
    </row>
    <row r="16" spans="1:12" ht="70.5" customHeight="1" x14ac:dyDescent="0.2">
      <c r="A16" s="153" t="s">
        <v>579</v>
      </c>
      <c r="B16" s="13" t="s">
        <v>421</v>
      </c>
      <c r="C16" s="60">
        <v>0</v>
      </c>
      <c r="D16" s="60">
        <v>0</v>
      </c>
      <c r="E16" s="52">
        <v>1376.1</v>
      </c>
      <c r="F16" s="53"/>
      <c r="G16" s="53"/>
      <c r="H16" s="53"/>
      <c r="I16" s="60">
        <v>0</v>
      </c>
      <c r="J16" s="60">
        <v>0</v>
      </c>
      <c r="K16" s="60">
        <v>0</v>
      </c>
      <c r="L16" s="60">
        <v>0</v>
      </c>
    </row>
    <row r="17" spans="1:13" ht="70.5" customHeight="1" x14ac:dyDescent="0.2">
      <c r="A17" s="153" t="s">
        <v>587</v>
      </c>
      <c r="B17" s="13" t="s">
        <v>588</v>
      </c>
      <c r="C17" s="60">
        <v>0</v>
      </c>
      <c r="D17" s="60">
        <v>0</v>
      </c>
      <c r="E17" s="52">
        <v>144.1</v>
      </c>
      <c r="F17" s="53"/>
      <c r="G17" s="53"/>
      <c r="H17" s="53"/>
      <c r="I17" s="60">
        <v>0</v>
      </c>
      <c r="J17" s="60">
        <v>0</v>
      </c>
      <c r="K17" s="60">
        <v>0</v>
      </c>
      <c r="L17" s="60">
        <v>0</v>
      </c>
    </row>
    <row r="18" spans="1:13" ht="27.75" customHeight="1" x14ac:dyDescent="0.2">
      <c r="A18" s="154" t="s">
        <v>578</v>
      </c>
      <c r="B18" s="260" t="s">
        <v>122</v>
      </c>
      <c r="C18" s="45">
        <f>C19</f>
        <v>33396.799999999996</v>
      </c>
      <c r="D18" s="45">
        <f t="shared" ref="D18:E18" si="8">D19</f>
        <v>33396.799999999996</v>
      </c>
      <c r="E18" s="45">
        <f t="shared" si="8"/>
        <v>18199.400000000001</v>
      </c>
      <c r="F18" s="44"/>
      <c r="G18" s="44"/>
      <c r="H18" s="44"/>
      <c r="I18" s="45">
        <f t="shared" ref="I18:I25" si="9">E18/C18*100</f>
        <v>54.494442581325167</v>
      </c>
      <c r="J18" s="45">
        <f t="shared" ref="J18:J25" si="10">E18/D18*100</f>
        <v>54.494442581325167</v>
      </c>
      <c r="K18" s="45">
        <f t="shared" ref="K18" si="11">K19</f>
        <v>16645.600000000002</v>
      </c>
      <c r="L18" s="45">
        <f t="shared" si="2"/>
        <v>109.33459893305138</v>
      </c>
    </row>
    <row r="19" spans="1:13" ht="28.5" customHeight="1" x14ac:dyDescent="0.2">
      <c r="A19" s="155" t="s">
        <v>577</v>
      </c>
      <c r="B19" s="261" t="s">
        <v>123</v>
      </c>
      <c r="C19" s="48">
        <f>C20+C22+C24+C26</f>
        <v>33396.799999999996</v>
      </c>
      <c r="D19" s="48">
        <f>D20+D22+D24+D26</f>
        <v>33396.799999999996</v>
      </c>
      <c r="E19" s="48">
        <f>E20+E22+E24+E26</f>
        <v>18199.400000000001</v>
      </c>
      <c r="F19" s="55"/>
      <c r="G19" s="55"/>
      <c r="H19" s="55"/>
      <c r="I19" s="50">
        <f t="shared" si="9"/>
        <v>54.494442581325167</v>
      </c>
      <c r="J19" s="50">
        <f t="shared" si="10"/>
        <v>54.494442581325167</v>
      </c>
      <c r="K19" s="48">
        <f>K20+K22+K24+K26</f>
        <v>16645.600000000002</v>
      </c>
      <c r="L19" s="50">
        <f t="shared" si="2"/>
        <v>109.33459893305138</v>
      </c>
    </row>
    <row r="20" spans="1:13" ht="56.25" customHeight="1" x14ac:dyDescent="0.2">
      <c r="A20" s="156" t="s">
        <v>576</v>
      </c>
      <c r="B20" s="92" t="s">
        <v>124</v>
      </c>
      <c r="C20" s="52">
        <f>C21</f>
        <v>15818.4</v>
      </c>
      <c r="D20" s="52">
        <f>D21</f>
        <v>15818.4</v>
      </c>
      <c r="E20" s="52">
        <f>E21</f>
        <v>9381.9</v>
      </c>
      <c r="F20" s="53"/>
      <c r="G20" s="53"/>
      <c r="H20" s="53"/>
      <c r="I20" s="52">
        <f t="shared" si="9"/>
        <v>59.310043999393116</v>
      </c>
      <c r="J20" s="52">
        <f t="shared" si="10"/>
        <v>59.310043999393116</v>
      </c>
      <c r="K20" s="52">
        <f>K21</f>
        <v>8193.2999999999993</v>
      </c>
      <c r="L20" s="52">
        <f>E20/K20*100</f>
        <v>114.50697521145328</v>
      </c>
    </row>
    <row r="21" spans="1:13" ht="94.5" customHeight="1" x14ac:dyDescent="0.2">
      <c r="A21" s="156" t="s">
        <v>575</v>
      </c>
      <c r="B21" s="92" t="s">
        <v>270</v>
      </c>
      <c r="C21" s="52">
        <v>15818.4</v>
      </c>
      <c r="D21" s="52">
        <v>15818.4</v>
      </c>
      <c r="E21" s="52">
        <v>9381.9</v>
      </c>
      <c r="F21" s="53"/>
      <c r="G21" s="53"/>
      <c r="H21" s="53"/>
      <c r="I21" s="52">
        <f t="shared" si="9"/>
        <v>59.310043999393116</v>
      </c>
      <c r="J21" s="52">
        <f t="shared" si="10"/>
        <v>59.310043999393116</v>
      </c>
      <c r="K21" s="52">
        <v>8193.2999999999993</v>
      </c>
      <c r="L21" s="52">
        <f>E21/K21*100</f>
        <v>114.50697521145328</v>
      </c>
    </row>
    <row r="22" spans="1:13" ht="72.75" customHeight="1" x14ac:dyDescent="0.2">
      <c r="A22" s="156" t="s">
        <v>574</v>
      </c>
      <c r="B22" s="92" t="s">
        <v>125</v>
      </c>
      <c r="C22" s="52">
        <f>C23</f>
        <v>109.9</v>
      </c>
      <c r="D22" s="52">
        <f>D23</f>
        <v>109.9</v>
      </c>
      <c r="E22" s="52">
        <f>E23</f>
        <v>48.8</v>
      </c>
      <c r="F22" s="53"/>
      <c r="G22" s="53"/>
      <c r="H22" s="53"/>
      <c r="I22" s="52">
        <f t="shared" si="9"/>
        <v>44.404003639672425</v>
      </c>
      <c r="J22" s="52">
        <f t="shared" si="10"/>
        <v>44.404003639672425</v>
      </c>
      <c r="K22" s="52">
        <f>K23</f>
        <v>48.2</v>
      </c>
      <c r="L22" s="52">
        <f>E22/K22*100</f>
        <v>101.24481327800829</v>
      </c>
    </row>
    <row r="23" spans="1:13" ht="106.5" customHeight="1" x14ac:dyDescent="0.2">
      <c r="A23" s="156" t="s">
        <v>573</v>
      </c>
      <c r="B23" s="92" t="s">
        <v>271</v>
      </c>
      <c r="C23" s="52">
        <v>109.9</v>
      </c>
      <c r="D23" s="52">
        <v>109.9</v>
      </c>
      <c r="E23" s="52">
        <v>48.8</v>
      </c>
      <c r="F23" s="53"/>
      <c r="G23" s="53"/>
      <c r="H23" s="53"/>
      <c r="I23" s="52">
        <f t="shared" si="9"/>
        <v>44.404003639672425</v>
      </c>
      <c r="J23" s="52">
        <f t="shared" si="10"/>
        <v>44.404003639672425</v>
      </c>
      <c r="K23" s="52">
        <v>48.2</v>
      </c>
      <c r="L23" s="52">
        <f>E23/K23*100</f>
        <v>101.24481327800829</v>
      </c>
    </row>
    <row r="24" spans="1:13" ht="67.5" customHeight="1" x14ac:dyDescent="0.2">
      <c r="A24" s="156" t="s">
        <v>572</v>
      </c>
      <c r="B24" s="92" t="s">
        <v>126</v>
      </c>
      <c r="C24" s="52">
        <f>C25</f>
        <v>19554.8</v>
      </c>
      <c r="D24" s="52">
        <f>D25</f>
        <v>19554.8</v>
      </c>
      <c r="E24" s="52">
        <f>E25</f>
        <v>9939.2999999999993</v>
      </c>
      <c r="F24" s="53"/>
      <c r="G24" s="53"/>
      <c r="H24" s="53"/>
      <c r="I24" s="52">
        <f t="shared" si="9"/>
        <v>50.827929715466283</v>
      </c>
      <c r="J24" s="52">
        <f t="shared" si="10"/>
        <v>50.827929715466283</v>
      </c>
      <c r="K24" s="52">
        <f>K25</f>
        <v>9438.2000000000007</v>
      </c>
      <c r="L24" s="52">
        <f t="shared" si="2"/>
        <v>105.3092750736369</v>
      </c>
    </row>
    <row r="25" spans="1:13" ht="106.5" customHeight="1" x14ac:dyDescent="0.2">
      <c r="A25" s="156" t="s">
        <v>571</v>
      </c>
      <c r="B25" s="92" t="s">
        <v>272</v>
      </c>
      <c r="C25" s="52">
        <v>19554.8</v>
      </c>
      <c r="D25" s="52">
        <v>19554.8</v>
      </c>
      <c r="E25" s="52">
        <v>9939.2999999999993</v>
      </c>
      <c r="F25" s="53"/>
      <c r="G25" s="53"/>
      <c r="H25" s="53"/>
      <c r="I25" s="52">
        <f t="shared" si="9"/>
        <v>50.827929715466283</v>
      </c>
      <c r="J25" s="52">
        <f t="shared" si="10"/>
        <v>50.827929715466283</v>
      </c>
      <c r="K25" s="52">
        <v>9438.2000000000007</v>
      </c>
      <c r="L25" s="52">
        <f t="shared" si="2"/>
        <v>105.3092750736369</v>
      </c>
    </row>
    <row r="26" spans="1:13" ht="67.5" customHeight="1" x14ac:dyDescent="0.2">
      <c r="A26" s="156" t="s">
        <v>570</v>
      </c>
      <c r="B26" s="92" t="s">
        <v>127</v>
      </c>
      <c r="C26" s="52">
        <f>C27</f>
        <v>-2086.3000000000002</v>
      </c>
      <c r="D26" s="52">
        <f>D27</f>
        <v>-2086.3000000000002</v>
      </c>
      <c r="E26" s="52">
        <f>E27</f>
        <v>-1170.5999999999999</v>
      </c>
      <c r="F26" s="53"/>
      <c r="G26" s="53"/>
      <c r="H26" s="53"/>
      <c r="I26" s="52">
        <f t="shared" ref="I26:I27" si="12">E26/C26*100</f>
        <v>56.108900925082672</v>
      </c>
      <c r="J26" s="52">
        <f t="shared" ref="J26:J27" si="13">E26/D26*100</f>
        <v>56.108900925082672</v>
      </c>
      <c r="K26" s="52">
        <f>K27</f>
        <v>-1034.0999999999999</v>
      </c>
      <c r="L26" s="52">
        <f t="shared" si="2"/>
        <v>113.1998839570641</v>
      </c>
    </row>
    <row r="27" spans="1:13" ht="102" customHeight="1" x14ac:dyDescent="0.2">
      <c r="A27" s="156" t="s">
        <v>569</v>
      </c>
      <c r="B27" s="92" t="s">
        <v>273</v>
      </c>
      <c r="C27" s="52">
        <v>-2086.3000000000002</v>
      </c>
      <c r="D27" s="52">
        <v>-2086.3000000000002</v>
      </c>
      <c r="E27" s="52">
        <v>-1170.5999999999999</v>
      </c>
      <c r="F27" s="53"/>
      <c r="G27" s="53"/>
      <c r="H27" s="53"/>
      <c r="I27" s="52">
        <f t="shared" si="12"/>
        <v>56.108900925082672</v>
      </c>
      <c r="J27" s="52">
        <f t="shared" si="13"/>
        <v>56.108900925082672</v>
      </c>
      <c r="K27" s="52">
        <v>-1034.0999999999999</v>
      </c>
      <c r="L27" s="52">
        <f t="shared" si="2"/>
        <v>113.1998839570641</v>
      </c>
    </row>
    <row r="28" spans="1:13" s="6" customFormat="1" ht="15" customHeight="1" x14ac:dyDescent="0.2">
      <c r="A28" s="157" t="s">
        <v>66</v>
      </c>
      <c r="B28" s="63" t="s">
        <v>128</v>
      </c>
      <c r="C28" s="45">
        <f>C34+C37+C40+C29</f>
        <v>8214</v>
      </c>
      <c r="D28" s="45">
        <f>D34+D37+D40+D29</f>
        <v>8214</v>
      </c>
      <c r="E28" s="45">
        <f>E34+E37+E40+E29</f>
        <v>4515.8999999999996</v>
      </c>
      <c r="F28" s="44">
        <v>1413225000</v>
      </c>
      <c r="G28" s="44">
        <v>1413225000</v>
      </c>
      <c r="H28" s="44">
        <v>77270507.780000001</v>
      </c>
      <c r="I28" s="45">
        <f>E28/C28*100</f>
        <v>54.978086194302414</v>
      </c>
      <c r="J28" s="45">
        <f t="shared" ref="J28:J41" si="14">E28/D28*100</f>
        <v>54.978086194302414</v>
      </c>
      <c r="K28" s="45">
        <f>K34+K37+K40+K29</f>
        <v>4323.8999999999996</v>
      </c>
      <c r="L28" s="45">
        <f t="shared" si="2"/>
        <v>104.44043571775481</v>
      </c>
      <c r="M28" s="12">
        <f t="shared" ref="M28" si="15">M34+M37+M40</f>
        <v>0</v>
      </c>
    </row>
    <row r="29" spans="1:13" s="6" customFormat="1" ht="28.5" customHeight="1" x14ac:dyDescent="0.2">
      <c r="A29" s="158" t="s">
        <v>568</v>
      </c>
      <c r="B29" s="61" t="s">
        <v>274</v>
      </c>
      <c r="C29" s="50">
        <f>C30+C32</f>
        <v>4265</v>
      </c>
      <c r="D29" s="50">
        <f>D30+D32</f>
        <v>4265</v>
      </c>
      <c r="E29" s="50">
        <f>E30+E32</f>
        <v>2951.2000000000003</v>
      </c>
      <c r="F29" s="49"/>
      <c r="G29" s="49"/>
      <c r="H29" s="49"/>
      <c r="I29" s="50">
        <f t="shared" ref="I29:I41" si="16">E29/C29*100</f>
        <v>69.195779601406798</v>
      </c>
      <c r="J29" s="50">
        <f t="shared" si="14"/>
        <v>69.195779601406798</v>
      </c>
      <c r="K29" s="50">
        <f>K30+K32</f>
        <v>2196.1999999999998</v>
      </c>
      <c r="L29" s="50">
        <f t="shared" si="2"/>
        <v>134.37756124214556</v>
      </c>
      <c r="M29" s="12"/>
    </row>
    <row r="30" spans="1:13" s="6" customFormat="1" ht="27.75" customHeight="1" x14ac:dyDescent="0.2">
      <c r="A30" s="159" t="s">
        <v>567</v>
      </c>
      <c r="B30" s="262" t="s">
        <v>275</v>
      </c>
      <c r="C30" s="57">
        <f>C31</f>
        <v>3365.3</v>
      </c>
      <c r="D30" s="57">
        <f>D31</f>
        <v>3365.3</v>
      </c>
      <c r="E30" s="57">
        <f>E31</f>
        <v>2645.3</v>
      </c>
      <c r="F30" s="56"/>
      <c r="G30" s="56"/>
      <c r="H30" s="56"/>
      <c r="I30" s="57">
        <f t="shared" si="16"/>
        <v>78.605176358719874</v>
      </c>
      <c r="J30" s="57">
        <f t="shared" si="14"/>
        <v>78.605176358719874</v>
      </c>
      <c r="K30" s="57">
        <f>K31</f>
        <v>1762.3</v>
      </c>
      <c r="L30" s="57">
        <f t="shared" si="2"/>
        <v>150.10497645122854</v>
      </c>
      <c r="M30" s="12"/>
    </row>
    <row r="31" spans="1:13" s="6" customFormat="1" ht="28.5" customHeight="1" x14ac:dyDescent="0.2">
      <c r="A31" s="137" t="s">
        <v>567</v>
      </c>
      <c r="B31" s="13" t="s">
        <v>276</v>
      </c>
      <c r="C31" s="52">
        <v>3365.3</v>
      </c>
      <c r="D31" s="52">
        <v>3365.3</v>
      </c>
      <c r="E31" s="52">
        <v>2645.3</v>
      </c>
      <c r="F31" s="53"/>
      <c r="G31" s="53"/>
      <c r="H31" s="53"/>
      <c r="I31" s="52">
        <f t="shared" si="16"/>
        <v>78.605176358719874</v>
      </c>
      <c r="J31" s="52">
        <f t="shared" si="14"/>
        <v>78.605176358719874</v>
      </c>
      <c r="K31" s="52">
        <v>1762.3</v>
      </c>
      <c r="L31" s="52">
        <f t="shared" si="2"/>
        <v>150.10497645122854</v>
      </c>
      <c r="M31" s="12"/>
    </row>
    <row r="32" spans="1:13" s="6" customFormat="1" ht="30" customHeight="1" x14ac:dyDescent="0.2">
      <c r="A32" s="159" t="s">
        <v>566</v>
      </c>
      <c r="B32" s="262" t="s">
        <v>277</v>
      </c>
      <c r="C32" s="57">
        <f>C33</f>
        <v>899.7</v>
      </c>
      <c r="D32" s="57">
        <f>D33</f>
        <v>899.7</v>
      </c>
      <c r="E32" s="57">
        <f>E33</f>
        <v>305.89999999999998</v>
      </c>
      <c r="F32" s="56"/>
      <c r="G32" s="56"/>
      <c r="H32" s="56"/>
      <c r="I32" s="57">
        <f t="shared" si="16"/>
        <v>34.000222296320992</v>
      </c>
      <c r="J32" s="57">
        <f t="shared" si="14"/>
        <v>34.000222296320992</v>
      </c>
      <c r="K32" s="57">
        <f>K33</f>
        <v>433.9</v>
      </c>
      <c r="L32" s="57">
        <f t="shared" si="2"/>
        <v>70.500115233924859</v>
      </c>
      <c r="M32" s="12"/>
    </row>
    <row r="33" spans="1:13" s="6" customFormat="1" ht="52.5" customHeight="1" x14ac:dyDescent="0.2">
      <c r="A33" s="137" t="s">
        <v>565</v>
      </c>
      <c r="B33" s="13" t="s">
        <v>278</v>
      </c>
      <c r="C33" s="52">
        <v>899.7</v>
      </c>
      <c r="D33" s="52">
        <v>899.7</v>
      </c>
      <c r="E33" s="52">
        <v>305.89999999999998</v>
      </c>
      <c r="F33" s="53"/>
      <c r="G33" s="53"/>
      <c r="H33" s="53"/>
      <c r="I33" s="52">
        <f t="shared" si="16"/>
        <v>34.000222296320992</v>
      </c>
      <c r="J33" s="52">
        <f t="shared" si="14"/>
        <v>34.000222296320992</v>
      </c>
      <c r="K33" s="52">
        <v>433.9</v>
      </c>
      <c r="L33" s="52">
        <f t="shared" si="2"/>
        <v>70.500115233924859</v>
      </c>
      <c r="M33" s="12"/>
    </row>
    <row r="34" spans="1:13" ht="27.75" customHeight="1" x14ac:dyDescent="0.2">
      <c r="A34" s="160" t="s">
        <v>564</v>
      </c>
      <c r="B34" s="58" t="s">
        <v>129</v>
      </c>
      <c r="C34" s="233">
        <v>0</v>
      </c>
      <c r="D34" s="183">
        <v>0</v>
      </c>
      <c r="E34" s="48">
        <f t="shared" ref="E34" si="17">E35+E36</f>
        <v>-150</v>
      </c>
      <c r="F34" s="49">
        <v>1413225000</v>
      </c>
      <c r="G34" s="49">
        <v>1413225000</v>
      </c>
      <c r="H34" s="49">
        <v>77253524.810000002</v>
      </c>
      <c r="I34" s="183">
        <v>0</v>
      </c>
      <c r="J34" s="183">
        <v>0</v>
      </c>
      <c r="K34" s="48">
        <f t="shared" ref="K34" si="18">K35+K36</f>
        <v>50.6</v>
      </c>
      <c r="L34" s="50">
        <f t="shared" si="2"/>
        <v>-296.44268774703556</v>
      </c>
    </row>
    <row r="35" spans="1:13" ht="21" customHeight="1" x14ac:dyDescent="0.2">
      <c r="A35" s="161" t="s">
        <v>563</v>
      </c>
      <c r="B35" s="59" t="s">
        <v>130</v>
      </c>
      <c r="C35" s="60">
        <v>0</v>
      </c>
      <c r="D35" s="60">
        <v>0</v>
      </c>
      <c r="E35" s="52">
        <v>-150</v>
      </c>
      <c r="F35" s="53">
        <v>957814000</v>
      </c>
      <c r="G35" s="53">
        <v>957814000</v>
      </c>
      <c r="H35" s="53">
        <v>66950545.710000001</v>
      </c>
      <c r="I35" s="60">
        <v>0</v>
      </c>
      <c r="J35" s="60">
        <v>0</v>
      </c>
      <c r="K35" s="52">
        <v>50.6</v>
      </c>
      <c r="L35" s="52">
        <f t="shared" si="2"/>
        <v>-296.44268774703556</v>
      </c>
    </row>
    <row r="36" spans="1:13" ht="25.5" hidden="1" customHeight="1" x14ac:dyDescent="0.2">
      <c r="A36" s="161" t="s">
        <v>299</v>
      </c>
      <c r="B36" s="59" t="s">
        <v>131</v>
      </c>
      <c r="C36" s="52">
        <v>0</v>
      </c>
      <c r="D36" s="60">
        <v>0</v>
      </c>
      <c r="E36" s="60"/>
      <c r="F36" s="53">
        <v>957814000</v>
      </c>
      <c r="G36" s="53">
        <v>957814000</v>
      </c>
      <c r="H36" s="53">
        <v>66920080.619999997</v>
      </c>
      <c r="I36" s="60">
        <v>0</v>
      </c>
      <c r="J36" s="60">
        <v>0</v>
      </c>
      <c r="K36" s="60">
        <v>0</v>
      </c>
      <c r="L36" s="60">
        <v>0</v>
      </c>
    </row>
    <row r="37" spans="1:13" ht="17.25" customHeight="1" x14ac:dyDescent="0.2">
      <c r="A37" s="162" t="s">
        <v>67</v>
      </c>
      <c r="B37" s="47" t="s">
        <v>132</v>
      </c>
      <c r="C37" s="48">
        <f>C38</f>
        <v>748</v>
      </c>
      <c r="D37" s="48">
        <f>D38</f>
        <v>748</v>
      </c>
      <c r="E37" s="48">
        <f>E38+E39</f>
        <v>435.4</v>
      </c>
      <c r="F37" s="49">
        <v>0</v>
      </c>
      <c r="G37" s="49">
        <v>0</v>
      </c>
      <c r="H37" s="49">
        <v>16982.97</v>
      </c>
      <c r="I37" s="50">
        <f t="shared" si="16"/>
        <v>58.208556149732615</v>
      </c>
      <c r="J37" s="50">
        <f t="shared" si="14"/>
        <v>58.208556149732615</v>
      </c>
      <c r="K37" s="48">
        <f>K38+K39</f>
        <v>660.9</v>
      </c>
      <c r="L37" s="50">
        <f t="shared" si="2"/>
        <v>65.879860795884397</v>
      </c>
    </row>
    <row r="38" spans="1:13" ht="17.25" customHeight="1" x14ac:dyDescent="0.2">
      <c r="A38" s="137" t="s">
        <v>67</v>
      </c>
      <c r="B38" s="13" t="s">
        <v>133</v>
      </c>
      <c r="C38" s="52">
        <v>748</v>
      </c>
      <c r="D38" s="52">
        <v>748</v>
      </c>
      <c r="E38" s="52">
        <v>435.4</v>
      </c>
      <c r="F38" s="53"/>
      <c r="G38" s="53"/>
      <c r="H38" s="53"/>
      <c r="I38" s="52">
        <f>E38/C38*100</f>
        <v>58.208556149732615</v>
      </c>
      <c r="J38" s="52">
        <f>E38/D38*100</f>
        <v>58.208556149732615</v>
      </c>
      <c r="K38" s="52">
        <v>660.9</v>
      </c>
      <c r="L38" s="52">
        <f t="shared" si="2"/>
        <v>65.879860795884397</v>
      </c>
    </row>
    <row r="39" spans="1:13" ht="25.5" hidden="1" customHeight="1" x14ac:dyDescent="0.2">
      <c r="A39" s="137" t="s">
        <v>189</v>
      </c>
      <c r="B39" s="13" t="s">
        <v>188</v>
      </c>
      <c r="C39" s="52">
        <v>0</v>
      </c>
      <c r="D39" s="60">
        <v>0</v>
      </c>
      <c r="E39" s="60">
        <v>0</v>
      </c>
      <c r="F39" s="53"/>
      <c r="G39" s="53"/>
      <c r="H39" s="53"/>
      <c r="I39" s="60">
        <v>0</v>
      </c>
      <c r="J39" s="60">
        <v>0</v>
      </c>
      <c r="K39" s="60">
        <v>0</v>
      </c>
      <c r="L39" s="60">
        <v>0</v>
      </c>
    </row>
    <row r="40" spans="1:13" ht="28.5" customHeight="1" x14ac:dyDescent="0.2">
      <c r="A40" s="158" t="s">
        <v>562</v>
      </c>
      <c r="B40" s="61" t="s">
        <v>187</v>
      </c>
      <c r="C40" s="50">
        <f>C41</f>
        <v>3201</v>
      </c>
      <c r="D40" s="50">
        <f t="shared" ref="D40:E40" si="19">D41</f>
        <v>3201</v>
      </c>
      <c r="E40" s="50">
        <f t="shared" si="19"/>
        <v>1279.3</v>
      </c>
      <c r="F40" s="49"/>
      <c r="G40" s="49"/>
      <c r="H40" s="49"/>
      <c r="I40" s="50">
        <f t="shared" ref="I40" si="20">E40/C40*100</f>
        <v>39.965635738831615</v>
      </c>
      <c r="J40" s="50">
        <f t="shared" ref="J40" si="21">E40/D40*100</f>
        <v>39.965635738831615</v>
      </c>
      <c r="K40" s="50">
        <f t="shared" ref="K40" si="22">K41</f>
        <v>1416.2</v>
      </c>
      <c r="L40" s="50">
        <f t="shared" si="2"/>
        <v>90.333286259002961</v>
      </c>
    </row>
    <row r="41" spans="1:13" ht="31.5" customHeight="1" x14ac:dyDescent="0.2">
      <c r="A41" s="137" t="s">
        <v>561</v>
      </c>
      <c r="B41" s="13" t="s">
        <v>322</v>
      </c>
      <c r="C41" s="52">
        <v>3201</v>
      </c>
      <c r="D41" s="52">
        <v>3201</v>
      </c>
      <c r="E41" s="52">
        <v>1279.3</v>
      </c>
      <c r="F41" s="53">
        <v>0</v>
      </c>
      <c r="G41" s="53">
        <v>0</v>
      </c>
      <c r="H41" s="53">
        <v>16982.97</v>
      </c>
      <c r="I41" s="52">
        <f t="shared" si="16"/>
        <v>39.965635738831615</v>
      </c>
      <c r="J41" s="52">
        <f t="shared" si="14"/>
        <v>39.965635738831615</v>
      </c>
      <c r="K41" s="52">
        <v>1416.2</v>
      </c>
      <c r="L41" s="52">
        <f t="shared" si="2"/>
        <v>90.333286259002961</v>
      </c>
    </row>
    <row r="42" spans="1:13" ht="25.5" customHeight="1" x14ac:dyDescent="0.2">
      <c r="A42" s="157" t="s">
        <v>560</v>
      </c>
      <c r="B42" s="240" t="s">
        <v>409</v>
      </c>
      <c r="C42" s="45">
        <f>C43+C45</f>
        <v>30445</v>
      </c>
      <c r="D42" s="64">
        <f>D43+D45</f>
        <v>30445</v>
      </c>
      <c r="E42" s="45">
        <f>E43+E45</f>
        <v>10096.200000000001</v>
      </c>
      <c r="F42" s="44"/>
      <c r="G42" s="44"/>
      <c r="H42" s="44"/>
      <c r="I42" s="45">
        <f>E42/D42*100</f>
        <v>33.162095582197409</v>
      </c>
      <c r="J42" s="45">
        <f>E42/D42*100</f>
        <v>33.162095582197409</v>
      </c>
      <c r="K42" s="45">
        <f>K43+K45+K50</f>
        <v>6309</v>
      </c>
      <c r="L42" s="45">
        <f>E42/K42*100</f>
        <v>160.02853067047076</v>
      </c>
    </row>
    <row r="43" spans="1:13" ht="25.5" customHeight="1" x14ac:dyDescent="0.2">
      <c r="A43" s="241" t="s">
        <v>559</v>
      </c>
      <c r="B43" s="242" t="s">
        <v>324</v>
      </c>
      <c r="C43" s="50">
        <f>C44</f>
        <v>5950</v>
      </c>
      <c r="D43" s="62">
        <f>D44</f>
        <v>5950</v>
      </c>
      <c r="E43" s="62">
        <f>E44</f>
        <v>360.7</v>
      </c>
      <c r="F43" s="191"/>
      <c r="G43" s="191"/>
      <c r="H43" s="191"/>
      <c r="I43" s="190">
        <f t="shared" ref="I43:I48" si="23">E43/D43*100</f>
        <v>6.0621848739495796</v>
      </c>
      <c r="J43" s="190">
        <f t="shared" ref="J43:J49" si="24">E43/D43*100</f>
        <v>6.0621848739495796</v>
      </c>
      <c r="K43" s="190">
        <f>K44</f>
        <v>706.6</v>
      </c>
      <c r="L43" s="190">
        <f t="shared" ref="L43:L49" si="25">E43/K43*100</f>
        <v>51.047268610246242</v>
      </c>
    </row>
    <row r="44" spans="1:13" ht="39.75" customHeight="1" x14ac:dyDescent="0.2">
      <c r="A44" s="243" t="s">
        <v>558</v>
      </c>
      <c r="B44" s="90" t="s">
        <v>325</v>
      </c>
      <c r="C44" s="52">
        <v>5950</v>
      </c>
      <c r="D44" s="52">
        <v>5950</v>
      </c>
      <c r="E44" s="52">
        <v>360.7</v>
      </c>
      <c r="F44" s="53"/>
      <c r="G44" s="53"/>
      <c r="H44" s="53"/>
      <c r="I44" s="244">
        <f t="shared" si="23"/>
        <v>6.0621848739495796</v>
      </c>
      <c r="J44" s="244">
        <f t="shared" si="24"/>
        <v>6.0621848739495796</v>
      </c>
      <c r="K44" s="198">
        <v>706.6</v>
      </c>
      <c r="L44" s="244">
        <f t="shared" si="25"/>
        <v>51.047268610246242</v>
      </c>
    </row>
    <row r="45" spans="1:13" ht="18.75" customHeight="1" x14ac:dyDescent="0.2">
      <c r="A45" s="245" t="s">
        <v>557</v>
      </c>
      <c r="B45" s="242" t="s">
        <v>326</v>
      </c>
      <c r="C45" s="50">
        <f>C46+C48</f>
        <v>24495</v>
      </c>
      <c r="D45" s="50">
        <f>D46+D48</f>
        <v>24495</v>
      </c>
      <c r="E45" s="50">
        <f>E46+E48</f>
        <v>9735.5</v>
      </c>
      <c r="F45" s="191"/>
      <c r="G45" s="191"/>
      <c r="H45" s="191"/>
      <c r="I45" s="190">
        <f t="shared" si="23"/>
        <v>39.744845886915698</v>
      </c>
      <c r="J45" s="190">
        <f t="shared" si="24"/>
        <v>39.744845886915698</v>
      </c>
      <c r="K45" s="190">
        <f>K46+K48</f>
        <v>5603.7</v>
      </c>
      <c r="L45" s="190">
        <f t="shared" si="25"/>
        <v>173.73342612916468</v>
      </c>
    </row>
    <row r="46" spans="1:13" ht="21" customHeight="1" x14ac:dyDescent="0.2">
      <c r="A46" s="246" t="s">
        <v>556</v>
      </c>
      <c r="B46" s="247" t="s">
        <v>399</v>
      </c>
      <c r="C46" s="190">
        <f>C47</f>
        <v>9765</v>
      </c>
      <c r="D46" s="190">
        <f>D47</f>
        <v>9765</v>
      </c>
      <c r="E46" s="190">
        <f>E47</f>
        <v>8762.7000000000007</v>
      </c>
      <c r="F46" s="191"/>
      <c r="G46" s="191"/>
      <c r="H46" s="191"/>
      <c r="I46" s="190">
        <f t="shared" si="23"/>
        <v>89.735791090629817</v>
      </c>
      <c r="J46" s="190">
        <f t="shared" si="24"/>
        <v>89.735791090629817</v>
      </c>
      <c r="K46" s="190">
        <f>K47</f>
        <v>4115</v>
      </c>
      <c r="L46" s="190">
        <f t="shared" si="25"/>
        <v>212.94532199270964</v>
      </c>
    </row>
    <row r="47" spans="1:13" ht="25.5" customHeight="1" x14ac:dyDescent="0.2">
      <c r="A47" s="243" t="s">
        <v>555</v>
      </c>
      <c r="B47" s="90" t="s">
        <v>327</v>
      </c>
      <c r="C47" s="29">
        <v>9765</v>
      </c>
      <c r="D47" s="29">
        <v>9765</v>
      </c>
      <c r="E47" s="239">
        <v>8762.7000000000007</v>
      </c>
      <c r="F47" s="239"/>
      <c r="G47" s="239"/>
      <c r="H47" s="239"/>
      <c r="I47" s="239">
        <f t="shared" si="23"/>
        <v>89.735791090629817</v>
      </c>
      <c r="J47" s="239">
        <f t="shared" si="24"/>
        <v>89.735791090629817</v>
      </c>
      <c r="K47" s="239">
        <v>4115</v>
      </c>
      <c r="L47" s="239">
        <f t="shared" si="25"/>
        <v>212.94532199270964</v>
      </c>
    </row>
    <row r="48" spans="1:13" ht="20.25" customHeight="1" x14ac:dyDescent="0.2">
      <c r="A48" s="246" t="s">
        <v>554</v>
      </c>
      <c r="B48" s="248" t="s">
        <v>400</v>
      </c>
      <c r="C48" s="50">
        <f>C49</f>
        <v>14730</v>
      </c>
      <c r="D48" s="50">
        <f>D49</f>
        <v>14730</v>
      </c>
      <c r="E48" s="50">
        <f>E49</f>
        <v>972.8</v>
      </c>
      <c r="F48" s="49"/>
      <c r="G48" s="49"/>
      <c r="H48" s="49"/>
      <c r="I48" s="50">
        <f t="shared" si="23"/>
        <v>6.6042090970807878</v>
      </c>
      <c r="J48" s="50">
        <f t="shared" si="24"/>
        <v>6.6042090970807878</v>
      </c>
      <c r="K48" s="50">
        <f>K49</f>
        <v>1488.7</v>
      </c>
      <c r="L48" s="50">
        <f t="shared" si="25"/>
        <v>65.345603546718607</v>
      </c>
    </row>
    <row r="49" spans="1:12" ht="32.25" customHeight="1" x14ac:dyDescent="0.2">
      <c r="A49" s="243" t="s">
        <v>553</v>
      </c>
      <c r="B49" s="90" t="s">
        <v>328</v>
      </c>
      <c r="C49" s="52">
        <v>14730</v>
      </c>
      <c r="D49" s="52">
        <v>14730</v>
      </c>
      <c r="E49" s="52">
        <v>972.8</v>
      </c>
      <c r="F49" s="53"/>
      <c r="G49" s="53"/>
      <c r="H49" s="53"/>
      <c r="I49" s="244">
        <f>E49/D49*100</f>
        <v>6.6042090970807878</v>
      </c>
      <c r="J49" s="244">
        <f t="shared" si="24"/>
        <v>6.6042090970807878</v>
      </c>
      <c r="K49" s="198">
        <v>1488.7</v>
      </c>
      <c r="L49" s="244">
        <f t="shared" si="25"/>
        <v>65.345603546718607</v>
      </c>
    </row>
    <row r="50" spans="1:12" ht="25.5" customHeight="1" x14ac:dyDescent="0.2">
      <c r="A50" s="243" t="s">
        <v>594</v>
      </c>
      <c r="B50" s="90" t="s">
        <v>595</v>
      </c>
      <c r="C50" s="60">
        <v>0</v>
      </c>
      <c r="D50" s="60">
        <v>0</v>
      </c>
      <c r="E50" s="60">
        <v>0</v>
      </c>
      <c r="F50" s="53"/>
      <c r="G50" s="53"/>
      <c r="H50" s="53"/>
      <c r="I50" s="60">
        <v>0</v>
      </c>
      <c r="J50" s="60">
        <v>0</v>
      </c>
      <c r="K50" s="198">
        <v>-1.3</v>
      </c>
      <c r="L50" s="60">
        <v>0</v>
      </c>
    </row>
    <row r="51" spans="1:12" s="6" customFormat="1" ht="12.75" customHeight="1" x14ac:dyDescent="0.2">
      <c r="A51" s="157" t="s">
        <v>68</v>
      </c>
      <c r="B51" s="63" t="s">
        <v>134</v>
      </c>
      <c r="C51" s="45">
        <f>C52+C54</f>
        <v>2042</v>
      </c>
      <c r="D51" s="45">
        <f t="shared" ref="D51" si="26">D52+D54</f>
        <v>2042</v>
      </c>
      <c r="E51" s="45">
        <f>E52</f>
        <v>809.7</v>
      </c>
      <c r="F51" s="44">
        <v>29324100</v>
      </c>
      <c r="G51" s="44">
        <v>29324100</v>
      </c>
      <c r="H51" s="44">
        <v>2094150</v>
      </c>
      <c r="I51" s="45">
        <f t="shared" ref="I51:I57" si="27">E51/C51*100</f>
        <v>39.652301665034287</v>
      </c>
      <c r="J51" s="45">
        <f t="shared" ref="J51:J53" si="28">E51/D51*100</f>
        <v>39.652301665034287</v>
      </c>
      <c r="K51" s="45">
        <f>K52</f>
        <v>1011.9</v>
      </c>
      <c r="L51" s="45">
        <f t="shared" si="2"/>
        <v>80.017788319003856</v>
      </c>
    </row>
    <row r="52" spans="1:12" ht="26.25" customHeight="1" x14ac:dyDescent="0.2">
      <c r="A52" s="155" t="s">
        <v>552</v>
      </c>
      <c r="B52" s="65" t="s">
        <v>135</v>
      </c>
      <c r="C52" s="48">
        <f>C53</f>
        <v>2042</v>
      </c>
      <c r="D52" s="48">
        <f t="shared" ref="D52:E52" si="29">D53</f>
        <v>2042</v>
      </c>
      <c r="E52" s="48">
        <f t="shared" si="29"/>
        <v>809.7</v>
      </c>
      <c r="F52" s="49">
        <v>29324100</v>
      </c>
      <c r="G52" s="49">
        <v>29324100</v>
      </c>
      <c r="H52" s="49">
        <v>2094150</v>
      </c>
      <c r="I52" s="50">
        <f t="shared" si="27"/>
        <v>39.652301665034287</v>
      </c>
      <c r="J52" s="50">
        <f t="shared" si="28"/>
        <v>39.652301665034287</v>
      </c>
      <c r="K52" s="48">
        <f t="shared" ref="K52" si="30">K53</f>
        <v>1011.9</v>
      </c>
      <c r="L52" s="50">
        <f t="shared" si="2"/>
        <v>80.017788319003856</v>
      </c>
    </row>
    <row r="53" spans="1:12" ht="56.25" customHeight="1" x14ac:dyDescent="0.2">
      <c r="A53" s="156" t="s">
        <v>551</v>
      </c>
      <c r="B53" s="66" t="s">
        <v>136</v>
      </c>
      <c r="C53" s="52">
        <v>2042</v>
      </c>
      <c r="D53" s="52">
        <v>2042</v>
      </c>
      <c r="E53" s="52">
        <v>809.7</v>
      </c>
      <c r="F53" s="53">
        <v>18688600</v>
      </c>
      <c r="G53" s="53">
        <v>18688600</v>
      </c>
      <c r="H53" s="53">
        <v>1268800</v>
      </c>
      <c r="I53" s="52">
        <f t="shared" si="27"/>
        <v>39.652301665034287</v>
      </c>
      <c r="J53" s="52">
        <f t="shared" si="28"/>
        <v>39.652301665034287</v>
      </c>
      <c r="K53" s="52">
        <v>1011.9</v>
      </c>
      <c r="L53" s="52">
        <f t="shared" si="2"/>
        <v>80.017788319003856</v>
      </c>
    </row>
    <row r="54" spans="1:12" ht="0.75" hidden="1" customHeight="1" x14ac:dyDescent="0.2">
      <c r="A54" s="137" t="s">
        <v>97</v>
      </c>
      <c r="B54" s="13" t="s">
        <v>137</v>
      </c>
      <c r="C54" s="52"/>
      <c r="D54" s="52"/>
      <c r="E54" s="52"/>
      <c r="F54" s="53">
        <v>18688600</v>
      </c>
      <c r="G54" s="53">
        <v>18688600</v>
      </c>
      <c r="H54" s="53">
        <v>1268800</v>
      </c>
      <c r="I54" s="52" t="e">
        <f t="shared" si="27"/>
        <v>#DIV/0!</v>
      </c>
      <c r="J54" s="52"/>
      <c r="K54" s="52"/>
      <c r="L54" s="52">
        <v>0</v>
      </c>
    </row>
    <row r="55" spans="1:12" s="6" customFormat="1" ht="37.5" hidden="1" customHeight="1" x14ac:dyDescent="0.2">
      <c r="A55" s="157" t="s">
        <v>109</v>
      </c>
      <c r="B55" s="63" t="s">
        <v>69</v>
      </c>
      <c r="C55" s="57">
        <f>C56+C58</f>
        <v>0</v>
      </c>
      <c r="D55" s="67">
        <f t="shared" ref="D55:E55" si="31">D56+D58</f>
        <v>0</v>
      </c>
      <c r="E55" s="67">
        <f t="shared" si="31"/>
        <v>0</v>
      </c>
      <c r="F55" s="44">
        <v>0</v>
      </c>
      <c r="G55" s="44">
        <v>0</v>
      </c>
      <c r="H55" s="44">
        <v>18012.689999999999</v>
      </c>
      <c r="I55" s="52" t="e">
        <f t="shared" si="27"/>
        <v>#DIV/0!</v>
      </c>
      <c r="J55" s="57">
        <v>0</v>
      </c>
      <c r="K55" s="57">
        <v>0</v>
      </c>
      <c r="L55" s="192" t="e">
        <f t="shared" si="2"/>
        <v>#DIV/0!</v>
      </c>
    </row>
    <row r="56" spans="1:12" s="6" customFormat="1" ht="37.5" hidden="1" customHeight="1" x14ac:dyDescent="0.2">
      <c r="A56" s="158" t="s">
        <v>423</v>
      </c>
      <c r="B56" s="61" t="s">
        <v>425</v>
      </c>
      <c r="C56" s="50">
        <f>C57</f>
        <v>0</v>
      </c>
      <c r="D56" s="69">
        <f t="shared" ref="D56:E56" si="32">D57</f>
        <v>0</v>
      </c>
      <c r="E56" s="69">
        <f t="shared" si="32"/>
        <v>0</v>
      </c>
      <c r="F56" s="49"/>
      <c r="G56" s="49"/>
      <c r="H56" s="49"/>
      <c r="I56" s="52" t="e">
        <f t="shared" si="27"/>
        <v>#DIV/0!</v>
      </c>
      <c r="J56" s="50"/>
      <c r="K56" s="50"/>
      <c r="L56" s="215"/>
    </row>
    <row r="57" spans="1:12" s="6" customFormat="1" ht="37.5" hidden="1" customHeight="1" x14ac:dyDescent="0.2">
      <c r="A57" s="158" t="s">
        <v>424</v>
      </c>
      <c r="B57" s="101" t="s">
        <v>426</v>
      </c>
      <c r="C57" s="71"/>
      <c r="D57" s="213"/>
      <c r="E57" s="71"/>
      <c r="F57" s="123"/>
      <c r="G57" s="123"/>
      <c r="H57" s="123"/>
      <c r="I57" s="52" t="e">
        <f t="shared" si="27"/>
        <v>#DIV/0!</v>
      </c>
      <c r="J57" s="71"/>
      <c r="K57" s="71"/>
      <c r="L57" s="214"/>
    </row>
    <row r="58" spans="1:12" s="6" customFormat="1" ht="20.25" hidden="1" customHeight="1" x14ac:dyDescent="0.2">
      <c r="A58" s="158" t="s">
        <v>88</v>
      </c>
      <c r="B58" s="68" t="s">
        <v>87</v>
      </c>
      <c r="C58" s="50">
        <v>0</v>
      </c>
      <c r="D58" s="193">
        <v>0</v>
      </c>
      <c r="E58" s="50">
        <v>0</v>
      </c>
      <c r="F58" s="55"/>
      <c r="G58" s="55"/>
      <c r="H58" s="55"/>
      <c r="I58" s="50"/>
      <c r="J58" s="50">
        <v>0</v>
      </c>
      <c r="K58" s="50">
        <v>0</v>
      </c>
      <c r="L58" s="50" t="e">
        <f t="shared" si="2"/>
        <v>#DIV/0!</v>
      </c>
    </row>
    <row r="59" spans="1:12" ht="37.5" hidden="1" customHeight="1" x14ac:dyDescent="0.2">
      <c r="A59" s="163" t="s">
        <v>411</v>
      </c>
      <c r="B59" s="68" t="s">
        <v>410</v>
      </c>
      <c r="C59" s="50">
        <v>0</v>
      </c>
      <c r="D59" s="193">
        <v>0</v>
      </c>
      <c r="E59" s="50">
        <v>0</v>
      </c>
      <c r="F59" s="49">
        <v>0</v>
      </c>
      <c r="G59" s="49">
        <v>0</v>
      </c>
      <c r="H59" s="49">
        <v>423.93</v>
      </c>
      <c r="I59" s="50"/>
      <c r="J59" s="50">
        <v>0</v>
      </c>
      <c r="K59" s="50">
        <v>0</v>
      </c>
      <c r="L59" s="50" t="e">
        <f t="shared" si="2"/>
        <v>#DIV/0!</v>
      </c>
    </row>
    <row r="60" spans="1:12" ht="53.25" hidden="1" customHeight="1" x14ac:dyDescent="0.2">
      <c r="A60" s="263" t="s">
        <v>413</v>
      </c>
      <c r="B60" s="70" t="s">
        <v>412</v>
      </c>
      <c r="C60" s="71">
        <v>0</v>
      </c>
      <c r="D60" s="54">
        <v>0</v>
      </c>
      <c r="E60" s="52">
        <v>0</v>
      </c>
      <c r="F60" s="53">
        <v>0</v>
      </c>
      <c r="G60" s="53">
        <v>0</v>
      </c>
      <c r="H60" s="53">
        <v>8</v>
      </c>
      <c r="I60" s="52"/>
      <c r="J60" s="52">
        <v>0</v>
      </c>
      <c r="K60" s="52">
        <v>0</v>
      </c>
      <c r="L60" s="198" t="e">
        <f t="shared" si="2"/>
        <v>#DIV/0!</v>
      </c>
    </row>
    <row r="61" spans="1:12" s="6" customFormat="1" ht="40.5" customHeight="1" x14ac:dyDescent="0.2">
      <c r="A61" s="164" t="s">
        <v>550</v>
      </c>
      <c r="B61" s="72" t="s">
        <v>138</v>
      </c>
      <c r="C61" s="73">
        <f>C62+C70+C73</f>
        <v>9568.0999999999985</v>
      </c>
      <c r="D61" s="73">
        <f t="shared" ref="D61" si="33">D62+D70+D73</f>
        <v>9568.0999999999985</v>
      </c>
      <c r="E61" s="73">
        <f>E62+E70+E73</f>
        <v>3103.9</v>
      </c>
      <c r="F61" s="73">
        <f t="shared" ref="F61:H61" si="34">F62+F70</f>
        <v>134422400</v>
      </c>
      <c r="G61" s="73">
        <f t="shared" si="34"/>
        <v>134422400</v>
      </c>
      <c r="H61" s="73">
        <f t="shared" si="34"/>
        <v>9137546.9000000004</v>
      </c>
      <c r="I61" s="73">
        <f t="shared" ref="I61:I93" si="35">E61/C61*100</f>
        <v>32.44008737366876</v>
      </c>
      <c r="J61" s="73">
        <f t="shared" ref="J61:J93" si="36">E61/D61*100</f>
        <v>32.44008737366876</v>
      </c>
      <c r="K61" s="73">
        <f>K62+K70+K73</f>
        <v>4278.0999999999995</v>
      </c>
      <c r="L61" s="73">
        <f t="shared" si="2"/>
        <v>72.55323624973704</v>
      </c>
    </row>
    <row r="62" spans="1:12" ht="68.25" customHeight="1" x14ac:dyDescent="0.2">
      <c r="A62" s="165" t="s">
        <v>549</v>
      </c>
      <c r="B62" s="74" t="s">
        <v>139</v>
      </c>
      <c r="C62" s="76">
        <f>C63+C66+C68+C73</f>
        <v>9468.0999999999985</v>
      </c>
      <c r="D62" s="76">
        <f>D63+D66+D68+D73</f>
        <v>9468.0999999999985</v>
      </c>
      <c r="E62" s="76">
        <f>E63+E66+E68</f>
        <v>2884.5</v>
      </c>
      <c r="F62" s="77">
        <v>132038600</v>
      </c>
      <c r="G62" s="77">
        <v>132038600</v>
      </c>
      <c r="H62" s="77">
        <v>9137546.9000000004</v>
      </c>
      <c r="I62" s="194">
        <f t="shared" si="35"/>
        <v>30.465457694785652</v>
      </c>
      <c r="J62" s="76">
        <f t="shared" si="36"/>
        <v>30.465457694785652</v>
      </c>
      <c r="K62" s="76">
        <f>K63+K66+K68</f>
        <v>4004.7</v>
      </c>
      <c r="L62" s="76">
        <f t="shared" si="2"/>
        <v>72.027867255974229</v>
      </c>
    </row>
    <row r="63" spans="1:12" ht="61.5" customHeight="1" x14ac:dyDescent="0.2">
      <c r="A63" s="166" t="s">
        <v>548</v>
      </c>
      <c r="B63" s="78" t="s">
        <v>140</v>
      </c>
      <c r="C63" s="79">
        <f>C64+C65</f>
        <v>6646.2</v>
      </c>
      <c r="D63" s="79">
        <f>D64+D65</f>
        <v>6646.2</v>
      </c>
      <c r="E63" s="79">
        <f>E64+E65</f>
        <v>1546.8</v>
      </c>
      <c r="F63" s="80">
        <v>85777300</v>
      </c>
      <c r="G63" s="80">
        <v>85777300</v>
      </c>
      <c r="H63" s="80">
        <v>8388020.5099999998</v>
      </c>
      <c r="I63" s="79">
        <f t="shared" si="35"/>
        <v>23.273449489934098</v>
      </c>
      <c r="J63" s="79">
        <f t="shared" si="36"/>
        <v>23.273449489934098</v>
      </c>
      <c r="K63" s="79">
        <f>K64+K65</f>
        <v>1730.7</v>
      </c>
      <c r="L63" s="79">
        <f t="shared" si="2"/>
        <v>89.374241636332115</v>
      </c>
    </row>
    <row r="64" spans="1:12" ht="68.25" customHeight="1" x14ac:dyDescent="0.2">
      <c r="A64" s="249" t="s">
        <v>547</v>
      </c>
      <c r="B64" s="13" t="s">
        <v>323</v>
      </c>
      <c r="C64" s="52">
        <v>6646.2</v>
      </c>
      <c r="D64" s="52">
        <v>6646.2</v>
      </c>
      <c r="E64" s="52">
        <v>1546.8</v>
      </c>
      <c r="F64" s="53">
        <v>85777300</v>
      </c>
      <c r="G64" s="53">
        <v>85777300</v>
      </c>
      <c r="H64" s="53">
        <v>8388020.5099999998</v>
      </c>
      <c r="I64" s="52">
        <f t="shared" si="35"/>
        <v>23.273449489934098</v>
      </c>
      <c r="J64" s="52">
        <f t="shared" si="36"/>
        <v>23.273449489934098</v>
      </c>
      <c r="K64" s="52">
        <v>1730.7</v>
      </c>
      <c r="L64" s="52">
        <f t="shared" si="2"/>
        <v>89.374241636332115</v>
      </c>
    </row>
    <row r="65" spans="1:12" ht="0.75" hidden="1" customHeight="1" x14ac:dyDescent="0.2">
      <c r="A65" s="167"/>
      <c r="B65" s="13"/>
      <c r="C65" s="52"/>
      <c r="D65" s="52"/>
      <c r="E65" s="52"/>
      <c r="F65" s="53"/>
      <c r="G65" s="53"/>
      <c r="H65" s="53"/>
      <c r="I65" s="52"/>
      <c r="J65" s="52"/>
      <c r="K65" s="198"/>
      <c r="L65" s="52"/>
    </row>
    <row r="66" spans="1:12" ht="67.5" customHeight="1" x14ac:dyDescent="0.2">
      <c r="A66" s="166" t="s">
        <v>546</v>
      </c>
      <c r="B66" s="78" t="s">
        <v>141</v>
      </c>
      <c r="C66" s="79">
        <f>C67</f>
        <v>665.7</v>
      </c>
      <c r="D66" s="79">
        <f t="shared" ref="D66:E66" si="37">D67</f>
        <v>665.7</v>
      </c>
      <c r="E66" s="79">
        <f t="shared" si="37"/>
        <v>119.1</v>
      </c>
      <c r="F66" s="80">
        <v>18620800</v>
      </c>
      <c r="G66" s="80">
        <v>18620800</v>
      </c>
      <c r="H66" s="80">
        <v>-427055.39</v>
      </c>
      <c r="I66" s="79">
        <f t="shared" si="35"/>
        <v>17.890941865705269</v>
      </c>
      <c r="J66" s="79">
        <f t="shared" si="36"/>
        <v>17.890941865705269</v>
      </c>
      <c r="K66" s="195">
        <f>K67</f>
        <v>946.5</v>
      </c>
      <c r="L66" s="195">
        <f t="shared" si="2"/>
        <v>12.583201267828843</v>
      </c>
    </row>
    <row r="67" spans="1:12" ht="69" customHeight="1" x14ac:dyDescent="0.2">
      <c r="A67" s="249" t="s">
        <v>545</v>
      </c>
      <c r="B67" s="13" t="s">
        <v>329</v>
      </c>
      <c r="C67" s="52">
        <v>665.7</v>
      </c>
      <c r="D67" s="52">
        <v>665.7</v>
      </c>
      <c r="E67" s="52">
        <v>119.1</v>
      </c>
      <c r="F67" s="53">
        <v>18620800</v>
      </c>
      <c r="G67" s="53">
        <v>18620800</v>
      </c>
      <c r="H67" s="53">
        <v>-427055.39</v>
      </c>
      <c r="I67" s="52">
        <f t="shared" si="35"/>
        <v>17.890941865705269</v>
      </c>
      <c r="J67" s="52">
        <f t="shared" si="36"/>
        <v>17.890941865705269</v>
      </c>
      <c r="K67" s="52">
        <v>946.5</v>
      </c>
      <c r="L67" s="52">
        <f t="shared" si="2"/>
        <v>12.583201267828843</v>
      </c>
    </row>
    <row r="68" spans="1:12" ht="39" customHeight="1" x14ac:dyDescent="0.2">
      <c r="A68" s="166" t="s">
        <v>544</v>
      </c>
      <c r="B68" s="78" t="s">
        <v>142</v>
      </c>
      <c r="C68" s="79">
        <f>C69</f>
        <v>2156.1999999999998</v>
      </c>
      <c r="D68" s="79">
        <f t="shared" ref="D68:E68" si="38">D69</f>
        <v>2156.1999999999998</v>
      </c>
      <c r="E68" s="79">
        <f t="shared" si="38"/>
        <v>1218.5999999999999</v>
      </c>
      <c r="F68" s="80">
        <v>12754200</v>
      </c>
      <c r="G68" s="80">
        <v>12754200</v>
      </c>
      <c r="H68" s="80">
        <v>633588.04</v>
      </c>
      <c r="I68" s="79">
        <f t="shared" ref="I68:I69" si="39">E68/C68*100</f>
        <v>56.516093126797138</v>
      </c>
      <c r="J68" s="79">
        <f t="shared" si="36"/>
        <v>56.516093126797138</v>
      </c>
      <c r="K68" s="79">
        <f t="shared" ref="K68" si="40">K69</f>
        <v>1327.5</v>
      </c>
      <c r="L68" s="79">
        <f t="shared" si="2"/>
        <v>91.796610169491515</v>
      </c>
    </row>
    <row r="69" spans="1:12" ht="36" customHeight="1" x14ac:dyDescent="0.2">
      <c r="A69" s="249" t="s">
        <v>543</v>
      </c>
      <c r="B69" s="13" t="s">
        <v>330</v>
      </c>
      <c r="C69" s="52">
        <v>2156.1999999999998</v>
      </c>
      <c r="D69" s="52">
        <v>2156.1999999999998</v>
      </c>
      <c r="E69" s="52">
        <v>1218.5999999999999</v>
      </c>
      <c r="F69" s="53">
        <v>12754200</v>
      </c>
      <c r="G69" s="53">
        <v>12754200</v>
      </c>
      <c r="H69" s="53">
        <v>633588.04</v>
      </c>
      <c r="I69" s="52">
        <f t="shared" si="39"/>
        <v>56.516093126797138</v>
      </c>
      <c r="J69" s="52">
        <f t="shared" si="36"/>
        <v>56.516093126797138</v>
      </c>
      <c r="K69" s="52">
        <v>1327.5</v>
      </c>
      <c r="L69" s="52">
        <f t="shared" si="2"/>
        <v>91.796610169491515</v>
      </c>
    </row>
    <row r="70" spans="1:12" ht="33" customHeight="1" x14ac:dyDescent="0.2">
      <c r="A70" s="168" t="s">
        <v>542</v>
      </c>
      <c r="B70" s="74" t="s">
        <v>143</v>
      </c>
      <c r="C70" s="81">
        <f>C71</f>
        <v>100</v>
      </c>
      <c r="D70" s="195">
        <f t="shared" ref="C70:D71" si="41">D71</f>
        <v>100</v>
      </c>
      <c r="E70" s="197">
        <f>E71</f>
        <v>0</v>
      </c>
      <c r="F70" s="196">
        <v>2383800</v>
      </c>
      <c r="G70" s="196">
        <v>2383800</v>
      </c>
      <c r="H70" s="196">
        <v>0</v>
      </c>
      <c r="I70" s="197">
        <f t="shared" ref="I70:K71" si="42">I71</f>
        <v>0</v>
      </c>
      <c r="J70" s="197">
        <f t="shared" si="42"/>
        <v>0</v>
      </c>
      <c r="K70" s="197">
        <f t="shared" si="42"/>
        <v>0</v>
      </c>
      <c r="L70" s="216">
        <v>0</v>
      </c>
    </row>
    <row r="71" spans="1:12" ht="40.5" customHeight="1" x14ac:dyDescent="0.2">
      <c r="A71" s="166" t="s">
        <v>541</v>
      </c>
      <c r="B71" s="78" t="s">
        <v>144</v>
      </c>
      <c r="C71" s="79">
        <f t="shared" si="41"/>
        <v>100</v>
      </c>
      <c r="D71" s="195">
        <f t="shared" si="41"/>
        <v>100</v>
      </c>
      <c r="E71" s="197">
        <f>E72</f>
        <v>0</v>
      </c>
      <c r="F71" s="196">
        <v>2383800</v>
      </c>
      <c r="G71" s="196">
        <v>2383800</v>
      </c>
      <c r="H71" s="196">
        <v>0</v>
      </c>
      <c r="I71" s="197">
        <f t="shared" si="42"/>
        <v>0</v>
      </c>
      <c r="J71" s="197">
        <f t="shared" si="42"/>
        <v>0</v>
      </c>
      <c r="K71" s="197">
        <f t="shared" si="42"/>
        <v>0</v>
      </c>
      <c r="L71" s="216">
        <v>0</v>
      </c>
    </row>
    <row r="72" spans="1:12" ht="54" customHeight="1" x14ac:dyDescent="0.2">
      <c r="A72" s="249" t="s">
        <v>540</v>
      </c>
      <c r="B72" s="13" t="s">
        <v>331</v>
      </c>
      <c r="C72" s="52">
        <v>100</v>
      </c>
      <c r="D72" s="52">
        <v>100</v>
      </c>
      <c r="E72" s="60">
        <v>0</v>
      </c>
      <c r="F72" s="53">
        <v>2383800</v>
      </c>
      <c r="G72" s="53">
        <v>2383800</v>
      </c>
      <c r="H72" s="53">
        <v>0</v>
      </c>
      <c r="I72" s="60">
        <v>0</v>
      </c>
      <c r="J72" s="60">
        <v>0</v>
      </c>
      <c r="K72" s="60">
        <v>0</v>
      </c>
      <c r="L72" s="60">
        <v>0</v>
      </c>
    </row>
    <row r="73" spans="1:12" ht="72" customHeight="1" x14ac:dyDescent="0.2">
      <c r="A73" s="166" t="s">
        <v>539</v>
      </c>
      <c r="B73" s="78" t="s">
        <v>401</v>
      </c>
      <c r="C73" s="216">
        <v>0</v>
      </c>
      <c r="D73" s="216">
        <v>0</v>
      </c>
      <c r="E73" s="221">
        <f>E74+E76</f>
        <v>219.4</v>
      </c>
      <c r="F73" s="219"/>
      <c r="G73" s="219"/>
      <c r="H73" s="219"/>
      <c r="I73" s="216">
        <v>0</v>
      </c>
      <c r="J73" s="216">
        <v>0</v>
      </c>
      <c r="K73" s="79">
        <f>K74</f>
        <v>273.39999999999998</v>
      </c>
      <c r="L73" s="195">
        <f t="shared" si="2"/>
        <v>80.248719824433081</v>
      </c>
    </row>
    <row r="74" spans="1:12" ht="66" customHeight="1" x14ac:dyDescent="0.2">
      <c r="A74" s="166" t="s">
        <v>538</v>
      </c>
      <c r="B74" s="78" t="s">
        <v>222</v>
      </c>
      <c r="C74" s="216">
        <v>0</v>
      </c>
      <c r="D74" s="216">
        <v>0</v>
      </c>
      <c r="E74" s="221">
        <f t="shared" ref="E74" si="43">E75</f>
        <v>215.6</v>
      </c>
      <c r="F74" s="219"/>
      <c r="G74" s="219"/>
      <c r="H74" s="219"/>
      <c r="I74" s="216">
        <v>0</v>
      </c>
      <c r="J74" s="216">
        <v>0</v>
      </c>
      <c r="K74" s="79">
        <f>K75</f>
        <v>273.39999999999998</v>
      </c>
      <c r="L74" s="195">
        <f t="shared" si="2"/>
        <v>78.85881492318947</v>
      </c>
    </row>
    <row r="75" spans="1:12" ht="66" customHeight="1" x14ac:dyDescent="0.2">
      <c r="A75" s="249" t="s">
        <v>537</v>
      </c>
      <c r="B75" s="13" t="s">
        <v>332</v>
      </c>
      <c r="C75" s="60">
        <v>0</v>
      </c>
      <c r="D75" s="60">
        <v>0</v>
      </c>
      <c r="E75" s="52">
        <v>215.6</v>
      </c>
      <c r="F75" s="53"/>
      <c r="G75" s="53"/>
      <c r="H75" s="53"/>
      <c r="I75" s="60">
        <v>0</v>
      </c>
      <c r="J75" s="60">
        <v>0</v>
      </c>
      <c r="K75" s="52">
        <v>273.39999999999998</v>
      </c>
      <c r="L75" s="195">
        <f t="shared" si="2"/>
        <v>78.85881492318947</v>
      </c>
    </row>
    <row r="76" spans="1:12" ht="66" customHeight="1" x14ac:dyDescent="0.2">
      <c r="A76" s="283" t="s">
        <v>589</v>
      </c>
      <c r="B76" s="78" t="s">
        <v>590</v>
      </c>
      <c r="C76" s="216">
        <v>0</v>
      </c>
      <c r="D76" s="216">
        <v>0</v>
      </c>
      <c r="E76" s="79">
        <f t="shared" ref="E76" si="44">E77</f>
        <v>3.8</v>
      </c>
      <c r="F76" s="80"/>
      <c r="G76" s="80"/>
      <c r="H76" s="80"/>
      <c r="I76" s="216">
        <v>0</v>
      </c>
      <c r="J76" s="216">
        <v>0</v>
      </c>
      <c r="K76" s="216">
        <v>0</v>
      </c>
      <c r="L76" s="216">
        <v>0</v>
      </c>
    </row>
    <row r="77" spans="1:12" ht="66" customHeight="1" x14ac:dyDescent="0.2">
      <c r="A77" s="249" t="s">
        <v>589</v>
      </c>
      <c r="B77" s="13" t="s">
        <v>591</v>
      </c>
      <c r="C77" s="60">
        <v>0</v>
      </c>
      <c r="D77" s="60">
        <v>0</v>
      </c>
      <c r="E77" s="52">
        <v>3.8</v>
      </c>
      <c r="F77" s="53"/>
      <c r="G77" s="53"/>
      <c r="H77" s="53"/>
      <c r="I77" s="60">
        <v>0</v>
      </c>
      <c r="J77" s="60">
        <v>0</v>
      </c>
      <c r="K77" s="60">
        <v>0</v>
      </c>
      <c r="L77" s="195"/>
    </row>
    <row r="78" spans="1:12" s="6" customFormat="1" ht="31.5" customHeight="1" x14ac:dyDescent="0.2">
      <c r="A78" s="164" t="s">
        <v>536</v>
      </c>
      <c r="B78" s="72" t="s">
        <v>145</v>
      </c>
      <c r="C78" s="73">
        <f>C79</f>
        <v>538.29999999999995</v>
      </c>
      <c r="D78" s="73">
        <f t="shared" ref="D78:H78" si="45">D79</f>
        <v>538.29999999999995</v>
      </c>
      <c r="E78" s="73">
        <f t="shared" si="45"/>
        <v>-65.599999999999994</v>
      </c>
      <c r="F78" s="73">
        <f t="shared" si="45"/>
        <v>52765000</v>
      </c>
      <c r="G78" s="73">
        <f t="shared" si="45"/>
        <v>52765000</v>
      </c>
      <c r="H78" s="73">
        <f t="shared" si="45"/>
        <v>8788490.3399999999</v>
      </c>
      <c r="I78" s="73">
        <f t="shared" si="35"/>
        <v>-12.186513096786179</v>
      </c>
      <c r="J78" s="73">
        <f t="shared" si="36"/>
        <v>-12.186513096786179</v>
      </c>
      <c r="K78" s="73">
        <f t="shared" ref="K78" si="46">K79</f>
        <v>116.19999999999999</v>
      </c>
      <c r="L78" s="73">
        <f t="shared" si="2"/>
        <v>-56.454388984509464</v>
      </c>
    </row>
    <row r="79" spans="1:12" ht="16.5" customHeight="1" x14ac:dyDescent="0.2">
      <c r="A79" s="168" t="s">
        <v>535</v>
      </c>
      <c r="B79" s="74" t="s">
        <v>146</v>
      </c>
      <c r="C79" s="81">
        <f>C80+C81+C82+C83</f>
        <v>538.29999999999995</v>
      </c>
      <c r="D79" s="81">
        <f>D80+D81+D82+D83</f>
        <v>538.29999999999995</v>
      </c>
      <c r="E79" s="81">
        <f>E80+E82+E83</f>
        <v>-65.599999999999994</v>
      </c>
      <c r="F79" s="77">
        <v>52765000</v>
      </c>
      <c r="G79" s="77">
        <v>52765000</v>
      </c>
      <c r="H79" s="77">
        <v>8788490.3399999999</v>
      </c>
      <c r="I79" s="76">
        <f t="shared" si="35"/>
        <v>-12.186513096786179</v>
      </c>
      <c r="J79" s="76">
        <f t="shared" si="36"/>
        <v>-12.186513096786179</v>
      </c>
      <c r="K79" s="81">
        <f>K80+K81+K82+K83</f>
        <v>116.19999999999999</v>
      </c>
      <c r="L79" s="76">
        <f t="shared" si="2"/>
        <v>-56.454388984509464</v>
      </c>
    </row>
    <row r="80" spans="1:12" ht="24.75" customHeight="1" x14ac:dyDescent="0.2">
      <c r="A80" s="137" t="s">
        <v>534</v>
      </c>
      <c r="B80" s="13" t="s">
        <v>147</v>
      </c>
      <c r="C80" s="52">
        <v>92</v>
      </c>
      <c r="D80" s="52">
        <v>92</v>
      </c>
      <c r="E80" s="52">
        <v>23.7</v>
      </c>
      <c r="F80" s="53">
        <v>6769800</v>
      </c>
      <c r="G80" s="53">
        <v>6769800</v>
      </c>
      <c r="H80" s="53">
        <v>1434825.01</v>
      </c>
      <c r="I80" s="71">
        <f t="shared" si="35"/>
        <v>25.760869565217391</v>
      </c>
      <c r="J80" s="71">
        <f t="shared" si="36"/>
        <v>25.760869565217391</v>
      </c>
      <c r="K80" s="52">
        <v>54.3</v>
      </c>
      <c r="L80" s="52">
        <f t="shared" si="2"/>
        <v>43.646408839779006</v>
      </c>
    </row>
    <row r="81" spans="1:12" ht="9.75" hidden="1" customHeight="1" x14ac:dyDescent="0.2">
      <c r="A81" s="137" t="s">
        <v>152</v>
      </c>
      <c r="B81" s="13" t="s">
        <v>148</v>
      </c>
      <c r="C81" s="52"/>
      <c r="D81" s="52"/>
      <c r="E81" s="52"/>
      <c r="F81" s="53">
        <v>870600</v>
      </c>
      <c r="G81" s="53">
        <v>870600</v>
      </c>
      <c r="H81" s="53">
        <v>228088.56</v>
      </c>
      <c r="I81" s="71" t="e">
        <f t="shared" si="35"/>
        <v>#DIV/0!</v>
      </c>
      <c r="J81" s="76" t="e">
        <f t="shared" si="36"/>
        <v>#DIV/0!</v>
      </c>
      <c r="K81" s="52"/>
      <c r="L81" s="52"/>
    </row>
    <row r="82" spans="1:12" ht="19.5" customHeight="1" x14ac:dyDescent="0.2">
      <c r="A82" s="137" t="s">
        <v>533</v>
      </c>
      <c r="B82" s="13" t="s">
        <v>149</v>
      </c>
      <c r="C82" s="52">
        <v>443</v>
      </c>
      <c r="D82" s="52">
        <v>443</v>
      </c>
      <c r="E82" s="52">
        <v>-89.5</v>
      </c>
      <c r="F82" s="53">
        <v>21253800</v>
      </c>
      <c r="G82" s="53">
        <v>21253800</v>
      </c>
      <c r="H82" s="53">
        <v>2767544.69</v>
      </c>
      <c r="I82" s="71">
        <f t="shared" si="35"/>
        <v>-20.20316027088036</v>
      </c>
      <c r="J82" s="52">
        <f t="shared" si="36"/>
        <v>-20.20316027088036</v>
      </c>
      <c r="K82" s="52">
        <v>61.3</v>
      </c>
      <c r="L82" s="52">
        <f t="shared" si="2"/>
        <v>-146.00326264274062</v>
      </c>
    </row>
    <row r="83" spans="1:12" ht="15.75" customHeight="1" x14ac:dyDescent="0.2">
      <c r="A83" s="137" t="s">
        <v>532</v>
      </c>
      <c r="B83" s="13" t="s">
        <v>150</v>
      </c>
      <c r="C83" s="52">
        <f>C84</f>
        <v>3.3</v>
      </c>
      <c r="D83" s="52">
        <f>D84</f>
        <v>3.3</v>
      </c>
      <c r="E83" s="52">
        <f>E84</f>
        <v>0.2</v>
      </c>
      <c r="F83" s="53">
        <v>23870800</v>
      </c>
      <c r="G83" s="53">
        <v>23870800</v>
      </c>
      <c r="H83" s="53">
        <v>4357999.68</v>
      </c>
      <c r="I83" s="71">
        <f t="shared" si="35"/>
        <v>6.0606060606060614</v>
      </c>
      <c r="J83" s="52">
        <f t="shared" si="36"/>
        <v>6.0606060606060614</v>
      </c>
      <c r="K83" s="52">
        <v>0.6</v>
      </c>
      <c r="L83" s="52">
        <f>E83/K83*100</f>
        <v>33.333333333333336</v>
      </c>
    </row>
    <row r="84" spans="1:12" ht="14.25" customHeight="1" x14ac:dyDescent="0.2">
      <c r="A84" s="137" t="s">
        <v>531</v>
      </c>
      <c r="B84" s="13" t="s">
        <v>246</v>
      </c>
      <c r="C84" s="52">
        <v>3.3</v>
      </c>
      <c r="D84" s="52">
        <v>3.3</v>
      </c>
      <c r="E84" s="52">
        <v>0.2</v>
      </c>
      <c r="F84" s="53"/>
      <c r="G84" s="53"/>
      <c r="H84" s="53"/>
      <c r="I84" s="71">
        <f t="shared" si="35"/>
        <v>6.0606060606060614</v>
      </c>
      <c r="J84" s="52">
        <f t="shared" si="36"/>
        <v>6.0606060606060614</v>
      </c>
      <c r="K84" s="198">
        <v>0.6</v>
      </c>
      <c r="L84" s="244">
        <f t="shared" si="2"/>
        <v>33.333333333333336</v>
      </c>
    </row>
    <row r="85" spans="1:12" ht="18" customHeight="1" x14ac:dyDescent="0.2">
      <c r="A85" s="137" t="s">
        <v>530</v>
      </c>
      <c r="B85" s="13" t="s">
        <v>247</v>
      </c>
      <c r="C85" s="52">
        <v>0</v>
      </c>
      <c r="D85" s="60">
        <v>0</v>
      </c>
      <c r="E85" s="60">
        <v>0</v>
      </c>
      <c r="F85" s="53"/>
      <c r="G85" s="53"/>
      <c r="H85" s="53"/>
      <c r="I85" s="60">
        <v>0</v>
      </c>
      <c r="J85" s="60">
        <v>0</v>
      </c>
      <c r="K85" s="52">
        <v>0</v>
      </c>
      <c r="L85" s="60">
        <v>0</v>
      </c>
    </row>
    <row r="86" spans="1:12" s="6" customFormat="1" ht="25.5" customHeight="1" x14ac:dyDescent="0.2">
      <c r="A86" s="164" t="s">
        <v>529</v>
      </c>
      <c r="B86" s="72" t="s">
        <v>153</v>
      </c>
      <c r="C86" s="234">
        <v>0</v>
      </c>
      <c r="D86" s="199">
        <f>D90</f>
        <v>0</v>
      </c>
      <c r="E86" s="199">
        <f t="shared" ref="E86:H86" si="47">E90</f>
        <v>14.7</v>
      </c>
      <c r="F86" s="199">
        <f t="shared" si="47"/>
        <v>196035600</v>
      </c>
      <c r="G86" s="199">
        <f t="shared" si="47"/>
        <v>196035600</v>
      </c>
      <c r="H86" s="199">
        <f t="shared" si="47"/>
        <v>8218825.8200000003</v>
      </c>
      <c r="I86" s="199">
        <v>0</v>
      </c>
      <c r="J86" s="199">
        <v>0</v>
      </c>
      <c r="K86" s="200">
        <f>K90+K88</f>
        <v>626.20000000000005</v>
      </c>
      <c r="L86" s="200">
        <f>E86/K86*100</f>
        <v>2.3474928137975084</v>
      </c>
    </row>
    <row r="87" spans="1:12" s="6" customFormat="1" ht="15" hidden="1" customHeight="1" x14ac:dyDescent="0.2">
      <c r="A87" s="264" t="s">
        <v>151</v>
      </c>
      <c r="B87" s="265" t="s">
        <v>154</v>
      </c>
      <c r="C87" s="82">
        <f>C88</f>
        <v>0</v>
      </c>
      <c r="D87" s="82">
        <f>D88</f>
        <v>0</v>
      </c>
      <c r="E87" s="82"/>
      <c r="F87" s="83"/>
      <c r="G87" s="83"/>
      <c r="H87" s="83"/>
      <c r="I87" s="76"/>
      <c r="J87" s="76"/>
      <c r="K87" s="82"/>
      <c r="L87" s="194"/>
    </row>
    <row r="88" spans="1:12" s="6" customFormat="1" ht="24" customHeight="1" x14ac:dyDescent="0.2">
      <c r="A88" s="187" t="s">
        <v>528</v>
      </c>
      <c r="B88" s="89" t="s">
        <v>155</v>
      </c>
      <c r="C88" s="216">
        <v>0</v>
      </c>
      <c r="D88" s="216">
        <v>0</v>
      </c>
      <c r="E88" s="216">
        <v>0</v>
      </c>
      <c r="F88" s="219"/>
      <c r="G88" s="219"/>
      <c r="H88" s="219"/>
      <c r="I88" s="216">
        <v>0</v>
      </c>
      <c r="J88" s="216">
        <v>0</v>
      </c>
      <c r="K88" s="84">
        <f>K89</f>
        <v>626.20000000000005</v>
      </c>
      <c r="L88" s="216">
        <v>0</v>
      </c>
    </row>
    <row r="89" spans="1:12" s="6" customFormat="1" ht="25.5" customHeight="1" x14ac:dyDescent="0.2">
      <c r="A89" s="249" t="s">
        <v>527</v>
      </c>
      <c r="B89" s="90" t="s">
        <v>333</v>
      </c>
      <c r="C89" s="60">
        <v>0</v>
      </c>
      <c r="D89" s="60">
        <v>0</v>
      </c>
      <c r="E89" s="60">
        <v>0</v>
      </c>
      <c r="F89" s="85"/>
      <c r="G89" s="85"/>
      <c r="H89" s="85"/>
      <c r="I89" s="60">
        <v>0</v>
      </c>
      <c r="J89" s="60">
        <v>0</v>
      </c>
      <c r="K89" s="52">
        <v>626.20000000000005</v>
      </c>
      <c r="L89" s="60">
        <v>0</v>
      </c>
    </row>
    <row r="90" spans="1:12" ht="19.5" customHeight="1" x14ac:dyDescent="0.2">
      <c r="A90" s="165" t="s">
        <v>526</v>
      </c>
      <c r="B90" s="86" t="s">
        <v>156</v>
      </c>
      <c r="C90" s="201">
        <f>C91</f>
        <v>0</v>
      </c>
      <c r="D90" s="201">
        <f>D91</f>
        <v>0</v>
      </c>
      <c r="E90" s="201">
        <f>E91</f>
        <v>14.7</v>
      </c>
      <c r="F90" s="202">
        <v>196035600</v>
      </c>
      <c r="G90" s="202">
        <v>196035600</v>
      </c>
      <c r="H90" s="202">
        <v>8218825.8200000003</v>
      </c>
      <c r="I90" s="201">
        <v>0</v>
      </c>
      <c r="J90" s="201">
        <v>0</v>
      </c>
      <c r="K90" s="201">
        <v>0</v>
      </c>
      <c r="L90" s="217">
        <v>0</v>
      </c>
    </row>
    <row r="91" spans="1:12" ht="19.5" customHeight="1" x14ac:dyDescent="0.2">
      <c r="A91" s="166" t="s">
        <v>525</v>
      </c>
      <c r="B91" s="78" t="s">
        <v>157</v>
      </c>
      <c r="C91" s="216">
        <v>0</v>
      </c>
      <c r="D91" s="197">
        <f>D92</f>
        <v>0</v>
      </c>
      <c r="E91" s="197">
        <f>E92</f>
        <v>14.7</v>
      </c>
      <c r="F91" s="196">
        <v>193844600</v>
      </c>
      <c r="G91" s="196">
        <v>193844600</v>
      </c>
      <c r="H91" s="196">
        <v>7907336.8200000003</v>
      </c>
      <c r="I91" s="197">
        <v>0</v>
      </c>
      <c r="J91" s="197">
        <v>0</v>
      </c>
      <c r="K91" s="197">
        <v>0</v>
      </c>
      <c r="L91" s="216">
        <v>0</v>
      </c>
    </row>
    <row r="92" spans="1:12" ht="24.75" customHeight="1" x14ac:dyDescent="0.2">
      <c r="A92" s="249" t="s">
        <v>524</v>
      </c>
      <c r="B92" s="13" t="s">
        <v>334</v>
      </c>
      <c r="C92" s="60">
        <v>0</v>
      </c>
      <c r="D92" s="60">
        <v>0</v>
      </c>
      <c r="E92" s="60">
        <v>14.7</v>
      </c>
      <c r="F92" s="53">
        <v>193844600</v>
      </c>
      <c r="G92" s="53">
        <v>193844600</v>
      </c>
      <c r="H92" s="53">
        <v>7907336.8200000003</v>
      </c>
      <c r="I92" s="60">
        <v>0</v>
      </c>
      <c r="J92" s="60">
        <v>0</v>
      </c>
      <c r="K92" s="60">
        <v>0</v>
      </c>
      <c r="L92" s="60">
        <v>0</v>
      </c>
    </row>
    <row r="93" spans="1:12" s="6" customFormat="1" ht="31.5" customHeight="1" x14ac:dyDescent="0.2">
      <c r="A93" s="164" t="s">
        <v>523</v>
      </c>
      <c r="B93" s="72" t="s">
        <v>158</v>
      </c>
      <c r="C93" s="73">
        <f>C94+C97</f>
        <v>7584</v>
      </c>
      <c r="D93" s="73">
        <f>D94+D97+D105</f>
        <v>7584</v>
      </c>
      <c r="E93" s="73">
        <f t="shared" ref="E93" si="48">E94+E97</f>
        <v>5613.1</v>
      </c>
      <c r="F93" s="88">
        <v>9495000</v>
      </c>
      <c r="G93" s="88">
        <v>9495000</v>
      </c>
      <c r="H93" s="88">
        <v>735558.14</v>
      </c>
      <c r="I93" s="73">
        <f t="shared" si="35"/>
        <v>74.012394514767934</v>
      </c>
      <c r="J93" s="73">
        <f t="shared" si="36"/>
        <v>74.012394514767934</v>
      </c>
      <c r="K93" s="73">
        <f t="shared" ref="K93" si="49">K94+K97</f>
        <v>5999.3</v>
      </c>
      <c r="L93" s="73">
        <f t="shared" ref="L93:L106" si="50">E93/K93*100</f>
        <v>93.562582301268478</v>
      </c>
    </row>
    <row r="94" spans="1:12" ht="51" hidden="1" customHeight="1" x14ac:dyDescent="0.2">
      <c r="A94" s="165" t="s">
        <v>110</v>
      </c>
      <c r="B94" s="86" t="s">
        <v>159</v>
      </c>
      <c r="C94" s="76">
        <f>C95</f>
        <v>0</v>
      </c>
      <c r="D94" s="76">
        <f t="shared" ref="D94:E94" si="51">D95</f>
        <v>0</v>
      </c>
      <c r="E94" s="76">
        <f t="shared" si="51"/>
        <v>0</v>
      </c>
      <c r="F94" s="77">
        <v>484100</v>
      </c>
      <c r="G94" s="77">
        <v>484100</v>
      </c>
      <c r="H94" s="77">
        <v>43486.9</v>
      </c>
      <c r="I94" s="76" t="e">
        <f t="shared" ref="I94:I138" si="52">E94/C94*100</f>
        <v>#DIV/0!</v>
      </c>
      <c r="J94" s="76"/>
      <c r="K94" s="76">
        <f t="shared" ref="K94:K95" si="53">K95</f>
        <v>138</v>
      </c>
      <c r="L94" s="76"/>
    </row>
    <row r="95" spans="1:12" ht="72.75" customHeight="1" x14ac:dyDescent="0.2">
      <c r="A95" s="166" t="s">
        <v>112</v>
      </c>
      <c r="B95" s="78" t="s">
        <v>160</v>
      </c>
      <c r="C95" s="216">
        <v>0</v>
      </c>
      <c r="D95" s="216">
        <v>0</v>
      </c>
      <c r="E95" s="216">
        <v>0</v>
      </c>
      <c r="F95" s="80">
        <v>484100</v>
      </c>
      <c r="G95" s="80">
        <v>484100</v>
      </c>
      <c r="H95" s="80">
        <v>43486.9</v>
      </c>
      <c r="I95" s="216">
        <v>0</v>
      </c>
      <c r="J95" s="216">
        <v>0</v>
      </c>
      <c r="K95" s="79">
        <f t="shared" si="53"/>
        <v>138</v>
      </c>
      <c r="L95" s="216">
        <v>0</v>
      </c>
    </row>
    <row r="96" spans="1:12" ht="72" customHeight="1" x14ac:dyDescent="0.2">
      <c r="A96" s="137" t="s">
        <v>111</v>
      </c>
      <c r="B96" s="13" t="s">
        <v>161</v>
      </c>
      <c r="C96" s="60">
        <v>0</v>
      </c>
      <c r="D96" s="60">
        <v>0</v>
      </c>
      <c r="E96" s="60">
        <v>0</v>
      </c>
      <c r="F96" s="53">
        <v>0</v>
      </c>
      <c r="G96" s="53">
        <v>0</v>
      </c>
      <c r="H96" s="53">
        <v>2700</v>
      </c>
      <c r="I96" s="60">
        <v>0</v>
      </c>
      <c r="J96" s="60">
        <v>0</v>
      </c>
      <c r="K96" s="52">
        <v>138</v>
      </c>
      <c r="L96" s="60">
        <v>0</v>
      </c>
    </row>
    <row r="97" spans="1:12" ht="42" customHeight="1" x14ac:dyDescent="0.2">
      <c r="A97" s="165" t="s">
        <v>522</v>
      </c>
      <c r="B97" s="86" t="s">
        <v>162</v>
      </c>
      <c r="C97" s="76">
        <f>C98+C100+C101+C103+C105</f>
        <v>7584</v>
      </c>
      <c r="D97" s="76">
        <f t="shared" ref="D97" si="54">D98+D100+D101+D103+D105</f>
        <v>7584</v>
      </c>
      <c r="E97" s="76">
        <f>E98+E101+E103+E105</f>
        <v>5613.1</v>
      </c>
      <c r="F97" s="77">
        <v>9010900</v>
      </c>
      <c r="G97" s="77">
        <v>9010900</v>
      </c>
      <c r="H97" s="77">
        <v>692071.24</v>
      </c>
      <c r="I97" s="76">
        <f t="shared" si="52"/>
        <v>74.012394514767934</v>
      </c>
      <c r="J97" s="76">
        <f t="shared" ref="J97:J116" si="55">E97/D97*100</f>
        <v>74.012394514767934</v>
      </c>
      <c r="K97" s="76">
        <f>K98+K101+K103+K105</f>
        <v>5861.3</v>
      </c>
      <c r="L97" s="76">
        <f t="shared" si="50"/>
        <v>95.765444525958415</v>
      </c>
    </row>
    <row r="98" spans="1:12" ht="29.25" customHeight="1" x14ac:dyDescent="0.2">
      <c r="A98" s="166" t="s">
        <v>521</v>
      </c>
      <c r="B98" s="78" t="s">
        <v>163</v>
      </c>
      <c r="C98" s="79">
        <f>C99</f>
        <v>4900</v>
      </c>
      <c r="D98" s="79">
        <f>D99</f>
        <v>4900</v>
      </c>
      <c r="E98" s="79">
        <f>E99+E100</f>
        <v>3016.1</v>
      </c>
      <c r="F98" s="80">
        <v>9010900</v>
      </c>
      <c r="G98" s="80">
        <v>9010900</v>
      </c>
      <c r="H98" s="80">
        <v>692071.24</v>
      </c>
      <c r="I98" s="79">
        <f t="shared" si="52"/>
        <v>61.553061224489788</v>
      </c>
      <c r="J98" s="79">
        <f t="shared" si="55"/>
        <v>61.553061224489788</v>
      </c>
      <c r="K98" s="79">
        <f>K99+K100</f>
        <v>3937</v>
      </c>
      <c r="L98" s="76">
        <f t="shared" si="50"/>
        <v>76.60909321818643</v>
      </c>
    </row>
    <row r="99" spans="1:12" ht="47.25" customHeight="1" x14ac:dyDescent="0.2">
      <c r="A99" s="249" t="s">
        <v>520</v>
      </c>
      <c r="B99" s="13" t="s">
        <v>335</v>
      </c>
      <c r="C99" s="52">
        <v>4900</v>
      </c>
      <c r="D99" s="52">
        <v>4900</v>
      </c>
      <c r="E99" s="52">
        <v>3016.1</v>
      </c>
      <c r="F99" s="53">
        <v>9010900</v>
      </c>
      <c r="G99" s="53">
        <v>9010900</v>
      </c>
      <c r="H99" s="53">
        <v>692071.24</v>
      </c>
      <c r="I99" s="52">
        <f t="shared" si="52"/>
        <v>61.553061224489788</v>
      </c>
      <c r="J99" s="52">
        <f t="shared" si="55"/>
        <v>61.553061224489788</v>
      </c>
      <c r="K99" s="52">
        <v>3937</v>
      </c>
      <c r="L99" s="52">
        <f t="shared" si="50"/>
        <v>76.60909321818643</v>
      </c>
    </row>
    <row r="100" spans="1:12" ht="39" hidden="1" customHeight="1" x14ac:dyDescent="0.2">
      <c r="A100" s="137"/>
      <c r="B100" s="13"/>
      <c r="C100" s="52"/>
      <c r="D100" s="52"/>
      <c r="E100" s="52"/>
      <c r="F100" s="53"/>
      <c r="G100" s="53"/>
      <c r="H100" s="53"/>
      <c r="I100" s="52"/>
      <c r="J100" s="52"/>
      <c r="K100" s="52"/>
      <c r="L100" s="52"/>
    </row>
    <row r="101" spans="1:12" ht="40.5" hidden="1" customHeight="1" x14ac:dyDescent="0.2">
      <c r="A101" s="187" t="s">
        <v>113</v>
      </c>
      <c r="B101" s="89" t="s">
        <v>164</v>
      </c>
      <c r="C101" s="79">
        <f>C102</f>
        <v>0</v>
      </c>
      <c r="D101" s="79">
        <f t="shared" ref="D101:E101" si="56">D102</f>
        <v>0</v>
      </c>
      <c r="E101" s="79">
        <f t="shared" si="56"/>
        <v>0</v>
      </c>
      <c r="F101" s="80"/>
      <c r="G101" s="80"/>
      <c r="H101" s="80"/>
      <c r="I101" s="52" t="e">
        <f t="shared" si="52"/>
        <v>#DIV/0!</v>
      </c>
      <c r="J101" s="52" t="e">
        <f t="shared" si="55"/>
        <v>#DIV/0!</v>
      </c>
      <c r="K101" s="79">
        <f t="shared" ref="K101" si="57">K102</f>
        <v>0</v>
      </c>
      <c r="L101" s="52" t="e">
        <f t="shared" si="50"/>
        <v>#DIV/0!</v>
      </c>
    </row>
    <row r="102" spans="1:12" ht="51.75" hidden="1" customHeight="1" x14ac:dyDescent="0.2">
      <c r="A102" s="266" t="s">
        <v>114</v>
      </c>
      <c r="B102" s="90" t="s">
        <v>165</v>
      </c>
      <c r="C102" s="52"/>
      <c r="D102" s="52"/>
      <c r="E102" s="52"/>
      <c r="F102" s="53"/>
      <c r="G102" s="53"/>
      <c r="H102" s="53"/>
      <c r="I102" s="52" t="e">
        <f t="shared" si="52"/>
        <v>#DIV/0!</v>
      </c>
      <c r="J102" s="52" t="e">
        <f t="shared" si="55"/>
        <v>#DIV/0!</v>
      </c>
      <c r="K102" s="52"/>
      <c r="L102" s="52" t="e">
        <f t="shared" si="50"/>
        <v>#DIV/0!</v>
      </c>
    </row>
    <row r="103" spans="1:12" ht="30.75" customHeight="1" x14ac:dyDescent="0.2">
      <c r="A103" s="187" t="s">
        <v>519</v>
      </c>
      <c r="B103" s="89" t="s">
        <v>294</v>
      </c>
      <c r="C103" s="79">
        <f>C104</f>
        <v>2684</v>
      </c>
      <c r="D103" s="79">
        <f t="shared" ref="D103:H103" si="58">D104</f>
        <v>2684</v>
      </c>
      <c r="E103" s="79">
        <f t="shared" si="58"/>
        <v>1266</v>
      </c>
      <c r="F103" s="79">
        <f t="shared" si="58"/>
        <v>0</v>
      </c>
      <c r="G103" s="79">
        <f t="shared" si="58"/>
        <v>0</v>
      </c>
      <c r="H103" s="79">
        <f t="shared" si="58"/>
        <v>0</v>
      </c>
      <c r="I103" s="79">
        <f t="shared" si="52"/>
        <v>47.168405365126674</v>
      </c>
      <c r="J103" s="79">
        <f t="shared" si="55"/>
        <v>47.168405365126674</v>
      </c>
      <c r="K103" s="79">
        <f>K104</f>
        <v>540.1</v>
      </c>
      <c r="L103" s="195">
        <f>E103/K103*100</f>
        <v>234.4010368450287</v>
      </c>
    </row>
    <row r="104" spans="1:12" ht="47.25" customHeight="1" x14ac:dyDescent="0.2">
      <c r="A104" s="249" t="s">
        <v>518</v>
      </c>
      <c r="B104" s="90" t="s">
        <v>336</v>
      </c>
      <c r="C104" s="52">
        <v>2684</v>
      </c>
      <c r="D104" s="52">
        <v>2684</v>
      </c>
      <c r="E104" s="52">
        <v>1266</v>
      </c>
      <c r="F104" s="53"/>
      <c r="G104" s="53"/>
      <c r="H104" s="53"/>
      <c r="I104" s="52">
        <f t="shared" si="52"/>
        <v>47.168405365126674</v>
      </c>
      <c r="J104" s="52">
        <f t="shared" si="55"/>
        <v>47.168405365126674</v>
      </c>
      <c r="K104" s="52">
        <v>540.1</v>
      </c>
      <c r="L104" s="52">
        <f t="shared" si="50"/>
        <v>234.4010368450287</v>
      </c>
    </row>
    <row r="105" spans="1:12" ht="57.75" customHeight="1" x14ac:dyDescent="0.2">
      <c r="A105" s="187" t="s">
        <v>517</v>
      </c>
      <c r="B105" s="89" t="s">
        <v>402</v>
      </c>
      <c r="C105" s="87">
        <v>0</v>
      </c>
      <c r="D105" s="87">
        <v>0</v>
      </c>
      <c r="E105" s="79">
        <f t="shared" ref="E105:K105" si="59">E106+E107</f>
        <v>1331</v>
      </c>
      <c r="F105" s="79">
        <f t="shared" si="59"/>
        <v>0</v>
      </c>
      <c r="G105" s="79">
        <f t="shared" si="59"/>
        <v>0</v>
      </c>
      <c r="H105" s="79">
        <f t="shared" si="59"/>
        <v>0</v>
      </c>
      <c r="I105" s="87">
        <v>0</v>
      </c>
      <c r="J105" s="87">
        <v>0</v>
      </c>
      <c r="K105" s="79">
        <f t="shared" si="59"/>
        <v>1384.2</v>
      </c>
      <c r="L105" s="79">
        <f t="shared" si="50"/>
        <v>96.156624765207326</v>
      </c>
    </row>
    <row r="106" spans="1:12" ht="68.25" customHeight="1" x14ac:dyDescent="0.2">
      <c r="A106" s="249" t="s">
        <v>516</v>
      </c>
      <c r="B106" s="90" t="s">
        <v>337</v>
      </c>
      <c r="C106" s="60">
        <v>0</v>
      </c>
      <c r="D106" s="60">
        <v>0</v>
      </c>
      <c r="E106" s="52">
        <v>1331</v>
      </c>
      <c r="F106" s="53"/>
      <c r="G106" s="53"/>
      <c r="H106" s="53"/>
      <c r="I106" s="60">
        <v>0</v>
      </c>
      <c r="J106" s="60">
        <v>0</v>
      </c>
      <c r="K106" s="52">
        <v>1384.2</v>
      </c>
      <c r="L106" s="52">
        <f t="shared" si="50"/>
        <v>96.156624765207326</v>
      </c>
    </row>
    <row r="107" spans="1:12" ht="0.75" hidden="1" customHeight="1" x14ac:dyDescent="0.2">
      <c r="A107" s="266"/>
      <c r="B107" s="90"/>
      <c r="C107" s="52"/>
      <c r="D107" s="60"/>
      <c r="E107" s="60"/>
      <c r="F107" s="53"/>
      <c r="G107" s="53"/>
      <c r="H107" s="53"/>
      <c r="I107" s="60"/>
      <c r="J107" s="60"/>
      <c r="K107" s="52"/>
      <c r="L107" s="52"/>
    </row>
    <row r="108" spans="1:12" s="6" customFormat="1" ht="18" hidden="1" customHeight="1" x14ac:dyDescent="0.2">
      <c r="A108" s="164" t="s">
        <v>115</v>
      </c>
      <c r="B108" s="72" t="s">
        <v>166</v>
      </c>
      <c r="C108" s="73">
        <f>C109</f>
        <v>0</v>
      </c>
      <c r="D108" s="73">
        <f t="shared" ref="D108:E109" si="60">D109</f>
        <v>0</v>
      </c>
      <c r="E108" s="73">
        <f t="shared" si="60"/>
        <v>0</v>
      </c>
      <c r="F108" s="88">
        <v>51700</v>
      </c>
      <c r="G108" s="88">
        <v>51700</v>
      </c>
      <c r="H108" s="88">
        <v>197350</v>
      </c>
      <c r="I108" s="73"/>
      <c r="J108" s="73"/>
      <c r="K108" s="73">
        <f t="shared" ref="K108:K109" si="61">K109</f>
        <v>0</v>
      </c>
      <c r="L108" s="76">
        <v>0</v>
      </c>
    </row>
    <row r="109" spans="1:12" ht="25.5" hidden="1" customHeight="1" x14ac:dyDescent="0.2">
      <c r="A109" s="165" t="s">
        <v>178</v>
      </c>
      <c r="B109" s="86" t="s">
        <v>167</v>
      </c>
      <c r="C109" s="76">
        <f>C110</f>
        <v>0</v>
      </c>
      <c r="D109" s="76">
        <f t="shared" si="60"/>
        <v>0</v>
      </c>
      <c r="E109" s="76">
        <f t="shared" si="60"/>
        <v>0</v>
      </c>
      <c r="F109" s="77">
        <v>51700</v>
      </c>
      <c r="G109" s="77">
        <v>51700</v>
      </c>
      <c r="H109" s="77">
        <v>197350</v>
      </c>
      <c r="I109" s="76"/>
      <c r="J109" s="76"/>
      <c r="K109" s="76">
        <f t="shared" si="61"/>
        <v>0</v>
      </c>
      <c r="L109" s="79">
        <v>0</v>
      </c>
    </row>
    <row r="110" spans="1:12" ht="11.25" hidden="1" customHeight="1" x14ac:dyDescent="0.2">
      <c r="A110" s="137" t="s">
        <v>177</v>
      </c>
      <c r="B110" s="13" t="s">
        <v>168</v>
      </c>
      <c r="C110" s="52"/>
      <c r="D110" s="52"/>
      <c r="E110" s="52"/>
      <c r="F110" s="53">
        <v>51700</v>
      </c>
      <c r="G110" s="53">
        <v>51700</v>
      </c>
      <c r="H110" s="53">
        <v>197350</v>
      </c>
      <c r="I110" s="52"/>
      <c r="J110" s="52"/>
      <c r="K110" s="52"/>
      <c r="L110" s="52">
        <v>0</v>
      </c>
    </row>
    <row r="111" spans="1:12" s="6" customFormat="1" ht="12.75" customHeight="1" x14ac:dyDescent="0.2">
      <c r="A111" s="164" t="s">
        <v>515</v>
      </c>
      <c r="B111" s="72" t="s">
        <v>169</v>
      </c>
      <c r="C111" s="73">
        <f>C113</f>
        <v>1222.2</v>
      </c>
      <c r="D111" s="73">
        <f t="shared" ref="D111:E111" si="62">D113</f>
        <v>1228.2</v>
      </c>
      <c r="E111" s="73">
        <f t="shared" si="62"/>
        <v>2132.8000000000002</v>
      </c>
      <c r="F111" s="88">
        <v>150759800</v>
      </c>
      <c r="G111" s="88">
        <v>150759800</v>
      </c>
      <c r="H111" s="88">
        <v>11841113.550000001</v>
      </c>
      <c r="I111" s="73">
        <f t="shared" si="52"/>
        <v>174.50499099983637</v>
      </c>
      <c r="J111" s="73">
        <f t="shared" si="55"/>
        <v>173.6524995929002</v>
      </c>
      <c r="K111" s="73">
        <f>K113</f>
        <v>683.2</v>
      </c>
      <c r="L111" s="73">
        <f t="shared" ref="L111:L147" si="63">E111/K111*100</f>
        <v>312.17798594847778</v>
      </c>
    </row>
    <row r="112" spans="1:12" s="6" customFormat="1" ht="0.75" customHeight="1" x14ac:dyDescent="0.2">
      <c r="A112" s="165" t="s">
        <v>224</v>
      </c>
      <c r="B112" s="86" t="s">
        <v>223</v>
      </c>
      <c r="C112" s="76">
        <f>C113</f>
        <v>1222.2</v>
      </c>
      <c r="D112" s="76">
        <f t="shared" ref="D112:E112" si="64">D113</f>
        <v>1228.2</v>
      </c>
      <c r="E112" s="76">
        <f t="shared" si="64"/>
        <v>2132.8000000000002</v>
      </c>
      <c r="F112" s="83"/>
      <c r="G112" s="83"/>
      <c r="H112" s="83"/>
      <c r="I112" s="73">
        <f t="shared" si="52"/>
        <v>174.50499099983637</v>
      </c>
      <c r="J112" s="73">
        <f t="shared" si="55"/>
        <v>173.6524995929002</v>
      </c>
      <c r="K112" s="76">
        <f>K113</f>
        <v>683.2</v>
      </c>
      <c r="L112" s="73">
        <f t="shared" si="63"/>
        <v>312.17798594847778</v>
      </c>
    </row>
    <row r="113" spans="1:12" s="6" customFormat="1" ht="33.75" customHeight="1" x14ac:dyDescent="0.2">
      <c r="A113" s="165" t="s">
        <v>514</v>
      </c>
      <c r="B113" s="86" t="s">
        <v>282</v>
      </c>
      <c r="C113" s="76">
        <f>C114+C116+C118+C120+C128+C130+C134+C136+C140+C143+C147+C132+C124+C126</f>
        <v>1222.2</v>
      </c>
      <c r="D113" s="75">
        <f>D114+D116+D118+D120+D128+D130+D134+D136+D140+D143+D147+D132+D124+D126+D139</f>
        <v>1228.2</v>
      </c>
      <c r="E113" s="76">
        <f>E114+E116+E118+E120+E128+E130+E134+E136+E140+E147+E132+E126</f>
        <v>2132.8000000000002</v>
      </c>
      <c r="F113" s="77"/>
      <c r="G113" s="77"/>
      <c r="H113" s="77"/>
      <c r="I113" s="76">
        <f t="shared" si="52"/>
        <v>174.50499099983637</v>
      </c>
      <c r="J113" s="76">
        <f t="shared" si="55"/>
        <v>173.6524995929002</v>
      </c>
      <c r="K113" s="76">
        <f>K114+K116+K118+K120+K126+K128+K130+K132+K134+K136+K140+K143+K147+K124+K139</f>
        <v>683.2</v>
      </c>
      <c r="L113" s="76">
        <f t="shared" si="63"/>
        <v>312.17798594847778</v>
      </c>
    </row>
    <row r="114" spans="1:12" ht="65.25" customHeight="1" x14ac:dyDescent="0.2">
      <c r="A114" s="267" t="s">
        <v>513</v>
      </c>
      <c r="B114" s="91" t="s">
        <v>283</v>
      </c>
      <c r="C114" s="79">
        <f>C115</f>
        <v>19.5</v>
      </c>
      <c r="D114" s="79">
        <f t="shared" ref="D114:E114" si="65">D115</f>
        <v>19.5</v>
      </c>
      <c r="E114" s="79">
        <f t="shared" si="65"/>
        <v>2</v>
      </c>
      <c r="F114" s="79">
        <f t="shared" ref="F114:H114" si="66">F115+F116</f>
        <v>5000</v>
      </c>
      <c r="G114" s="79">
        <f t="shared" si="66"/>
        <v>5000</v>
      </c>
      <c r="H114" s="79">
        <f t="shared" si="66"/>
        <v>100</v>
      </c>
      <c r="I114" s="79">
        <f t="shared" si="52"/>
        <v>10.256410256410255</v>
      </c>
      <c r="J114" s="79">
        <f t="shared" si="55"/>
        <v>10.256410256410255</v>
      </c>
      <c r="K114" s="79">
        <f>K115</f>
        <v>25</v>
      </c>
      <c r="L114" s="79">
        <f t="shared" si="63"/>
        <v>8</v>
      </c>
    </row>
    <row r="115" spans="1:12" ht="69" customHeight="1" x14ac:dyDescent="0.2">
      <c r="A115" s="107" t="s">
        <v>512</v>
      </c>
      <c r="B115" s="92" t="s">
        <v>225</v>
      </c>
      <c r="C115" s="52">
        <v>19.5</v>
      </c>
      <c r="D115" s="52">
        <v>19.5</v>
      </c>
      <c r="E115" s="71">
        <v>2</v>
      </c>
      <c r="F115" s="53">
        <v>0</v>
      </c>
      <c r="G115" s="53">
        <v>0</v>
      </c>
      <c r="H115" s="53">
        <v>100</v>
      </c>
      <c r="I115" s="71">
        <f t="shared" si="52"/>
        <v>10.256410256410255</v>
      </c>
      <c r="J115" s="71">
        <f t="shared" si="55"/>
        <v>10.256410256410255</v>
      </c>
      <c r="K115" s="52">
        <v>25</v>
      </c>
      <c r="L115" s="71">
        <f t="shared" si="63"/>
        <v>8</v>
      </c>
    </row>
    <row r="116" spans="1:12" ht="89.25" customHeight="1" x14ac:dyDescent="0.2">
      <c r="A116" s="106" t="s">
        <v>511</v>
      </c>
      <c r="B116" s="94" t="s">
        <v>284</v>
      </c>
      <c r="C116" s="76">
        <f>C117</f>
        <v>2.4</v>
      </c>
      <c r="D116" s="194">
        <f t="shared" ref="D116" si="67">D117</f>
        <v>2.4</v>
      </c>
      <c r="E116" s="194">
        <f>E117</f>
        <v>4.5</v>
      </c>
      <c r="F116" s="202">
        <v>5000</v>
      </c>
      <c r="G116" s="202">
        <v>5000</v>
      </c>
      <c r="H116" s="202">
        <v>0</v>
      </c>
      <c r="I116" s="194">
        <f t="shared" si="52"/>
        <v>187.5</v>
      </c>
      <c r="J116" s="220">
        <f t="shared" si="55"/>
        <v>187.5</v>
      </c>
      <c r="K116" s="217">
        <f>K117</f>
        <v>0.3</v>
      </c>
      <c r="L116" s="71">
        <f t="shared" si="63"/>
        <v>1500</v>
      </c>
    </row>
    <row r="117" spans="1:12" ht="83.25" customHeight="1" x14ac:dyDescent="0.2">
      <c r="A117" s="107" t="s">
        <v>511</v>
      </c>
      <c r="B117" s="92" t="s">
        <v>226</v>
      </c>
      <c r="C117" s="52">
        <v>2.4</v>
      </c>
      <c r="D117" s="52">
        <v>2.4</v>
      </c>
      <c r="E117" s="71">
        <v>4.5</v>
      </c>
      <c r="F117" s="95"/>
      <c r="G117" s="95"/>
      <c r="H117" s="95"/>
      <c r="I117" s="60">
        <v>0</v>
      </c>
      <c r="J117" s="60">
        <v>0</v>
      </c>
      <c r="K117" s="60">
        <v>0.3</v>
      </c>
      <c r="L117" s="71">
        <f t="shared" si="63"/>
        <v>1500</v>
      </c>
    </row>
    <row r="118" spans="1:12" ht="66.75" customHeight="1" x14ac:dyDescent="0.2">
      <c r="A118" s="268" t="s">
        <v>228</v>
      </c>
      <c r="B118" s="96" t="s">
        <v>285</v>
      </c>
      <c r="C118" s="98">
        <f>C119</f>
        <v>22.5</v>
      </c>
      <c r="D118" s="98">
        <f>D119</f>
        <v>22.5</v>
      </c>
      <c r="E118" s="98">
        <f>E119</f>
        <v>1</v>
      </c>
      <c r="F118" s="99">
        <v>5000</v>
      </c>
      <c r="G118" s="99">
        <v>5000</v>
      </c>
      <c r="H118" s="99">
        <v>0</v>
      </c>
      <c r="I118" s="98">
        <f t="shared" si="52"/>
        <v>4.4444444444444446</v>
      </c>
      <c r="J118" s="98">
        <v>40</v>
      </c>
      <c r="K118" s="203">
        <f>K119</f>
        <v>1.8</v>
      </c>
      <c r="L118" s="203">
        <f t="shared" si="63"/>
        <v>55.555555555555557</v>
      </c>
    </row>
    <row r="119" spans="1:12" ht="75" customHeight="1" x14ac:dyDescent="0.2">
      <c r="A119" s="107" t="s">
        <v>510</v>
      </c>
      <c r="B119" s="101" t="s">
        <v>227</v>
      </c>
      <c r="C119" s="71">
        <v>22.5</v>
      </c>
      <c r="D119" s="71">
        <v>22.5</v>
      </c>
      <c r="E119" s="52">
        <v>1</v>
      </c>
      <c r="F119" s="95"/>
      <c r="G119" s="95"/>
      <c r="H119" s="95"/>
      <c r="I119" s="52">
        <v>40</v>
      </c>
      <c r="J119" s="52">
        <v>40</v>
      </c>
      <c r="K119" s="52">
        <v>1.8</v>
      </c>
      <c r="L119" s="71">
        <f t="shared" si="63"/>
        <v>55.555555555555557</v>
      </c>
    </row>
    <row r="120" spans="1:12" ht="59.25" customHeight="1" x14ac:dyDescent="0.2">
      <c r="A120" s="269" t="s">
        <v>509</v>
      </c>
      <c r="B120" s="103" t="s">
        <v>279</v>
      </c>
      <c r="C120" s="104">
        <f>C122</f>
        <v>16</v>
      </c>
      <c r="D120" s="104">
        <f>D122</f>
        <v>16</v>
      </c>
      <c r="E120" s="104">
        <f>E122</f>
        <v>2</v>
      </c>
      <c r="F120" s="224"/>
      <c r="G120" s="224"/>
      <c r="H120" s="224"/>
      <c r="I120" s="223">
        <v>0</v>
      </c>
      <c r="J120" s="223">
        <v>0</v>
      </c>
      <c r="K120" s="100">
        <f>K122+K123</f>
        <v>26</v>
      </c>
      <c r="L120" s="71">
        <f t="shared" si="63"/>
        <v>7.6923076923076925</v>
      </c>
    </row>
    <row r="121" spans="1:12" ht="38.25" hidden="1" customHeight="1" x14ac:dyDescent="0.2">
      <c r="A121" s="106" t="s">
        <v>231</v>
      </c>
      <c r="B121" s="86" t="s">
        <v>229</v>
      </c>
      <c r="C121" s="76">
        <f>C122</f>
        <v>16</v>
      </c>
      <c r="D121" s="76"/>
      <c r="E121" s="76"/>
      <c r="F121" s="77">
        <v>0</v>
      </c>
      <c r="G121" s="77">
        <v>0</v>
      </c>
      <c r="H121" s="77">
        <v>17016</v>
      </c>
      <c r="I121" s="82">
        <f t="shared" si="52"/>
        <v>0</v>
      </c>
      <c r="J121" s="82" t="e">
        <f>E121/D121*100</f>
        <v>#DIV/0!</v>
      </c>
      <c r="K121" s="76">
        <v>0</v>
      </c>
      <c r="L121" s="76">
        <v>0</v>
      </c>
    </row>
    <row r="122" spans="1:12" ht="76.5" customHeight="1" x14ac:dyDescent="0.2">
      <c r="A122" s="107" t="s">
        <v>508</v>
      </c>
      <c r="B122" s="101" t="s">
        <v>230</v>
      </c>
      <c r="C122" s="52">
        <v>16</v>
      </c>
      <c r="D122" s="60">
        <v>16</v>
      </c>
      <c r="E122" s="60">
        <v>2</v>
      </c>
      <c r="F122" s="95">
        <v>0</v>
      </c>
      <c r="G122" s="95">
        <v>0</v>
      </c>
      <c r="H122" s="95">
        <v>17016</v>
      </c>
      <c r="I122" s="60">
        <v>0</v>
      </c>
      <c r="J122" s="60">
        <v>0</v>
      </c>
      <c r="K122" s="52">
        <v>16</v>
      </c>
      <c r="L122" s="71">
        <f t="shared" si="63"/>
        <v>12.5</v>
      </c>
    </row>
    <row r="123" spans="1:12" ht="66" customHeight="1" x14ac:dyDescent="0.2">
      <c r="A123" s="270" t="s">
        <v>507</v>
      </c>
      <c r="B123" s="13" t="s">
        <v>248</v>
      </c>
      <c r="C123" s="60">
        <v>0</v>
      </c>
      <c r="D123" s="60">
        <v>0</v>
      </c>
      <c r="E123" s="60">
        <v>0</v>
      </c>
      <c r="F123" s="53"/>
      <c r="G123" s="53"/>
      <c r="H123" s="53"/>
      <c r="I123" s="60">
        <v>0</v>
      </c>
      <c r="J123" s="60">
        <v>0</v>
      </c>
      <c r="K123" s="52">
        <v>10</v>
      </c>
      <c r="L123" s="60">
        <v>0</v>
      </c>
    </row>
    <row r="124" spans="1:12" ht="53.25" customHeight="1" x14ac:dyDescent="0.2">
      <c r="A124" s="268" t="s">
        <v>506</v>
      </c>
      <c r="B124" s="185" t="s">
        <v>297</v>
      </c>
      <c r="C124" s="203">
        <f>C125</f>
        <v>1</v>
      </c>
      <c r="D124" s="186">
        <f>D125</f>
        <v>1</v>
      </c>
      <c r="E124" s="186">
        <f>E125</f>
        <v>0</v>
      </c>
      <c r="F124" s="204"/>
      <c r="G124" s="204"/>
      <c r="H124" s="204"/>
      <c r="I124" s="186">
        <v>0</v>
      </c>
      <c r="J124" s="186">
        <v>0</v>
      </c>
      <c r="K124" s="186">
        <v>0</v>
      </c>
      <c r="L124" s="223">
        <v>0</v>
      </c>
    </row>
    <row r="125" spans="1:12" ht="83.25" customHeight="1" x14ac:dyDescent="0.2">
      <c r="A125" s="270" t="s">
        <v>505</v>
      </c>
      <c r="B125" s="13" t="s">
        <v>296</v>
      </c>
      <c r="C125" s="52">
        <v>1</v>
      </c>
      <c r="D125" s="60">
        <v>1</v>
      </c>
      <c r="E125" s="60">
        <v>0</v>
      </c>
      <c r="F125" s="53"/>
      <c r="G125" s="53"/>
      <c r="H125" s="53"/>
      <c r="I125" s="60">
        <v>0</v>
      </c>
      <c r="J125" s="60">
        <v>0</v>
      </c>
      <c r="K125" s="60">
        <v>0</v>
      </c>
      <c r="L125" s="60">
        <v>0</v>
      </c>
    </row>
    <row r="126" spans="1:12" ht="81" customHeight="1" x14ac:dyDescent="0.2">
      <c r="A126" s="169" t="s">
        <v>504</v>
      </c>
      <c r="B126" s="185" t="s">
        <v>249</v>
      </c>
      <c r="C126" s="203">
        <f>C127</f>
        <v>1.5</v>
      </c>
      <c r="D126" s="186">
        <f>D127</f>
        <v>1.5</v>
      </c>
      <c r="E126" s="186">
        <f>E127</f>
        <v>0</v>
      </c>
      <c r="F126" s="204"/>
      <c r="G126" s="204"/>
      <c r="H126" s="204"/>
      <c r="I126" s="186">
        <v>0</v>
      </c>
      <c r="J126" s="186">
        <v>0</v>
      </c>
      <c r="K126" s="186">
        <f>K127</f>
        <v>1.5</v>
      </c>
      <c r="L126" s="223">
        <v>0</v>
      </c>
    </row>
    <row r="127" spans="1:12" ht="83.25" customHeight="1" x14ac:dyDescent="0.2">
      <c r="A127" s="249" t="s">
        <v>504</v>
      </c>
      <c r="B127" s="238" t="s">
        <v>250</v>
      </c>
      <c r="C127" s="239">
        <v>1.5</v>
      </c>
      <c r="D127" s="198">
        <v>1.5</v>
      </c>
      <c r="E127" s="60">
        <v>0</v>
      </c>
      <c r="F127" s="198"/>
      <c r="G127" s="198"/>
      <c r="H127" s="198"/>
      <c r="I127" s="60">
        <v>0</v>
      </c>
      <c r="J127" s="60">
        <v>0</v>
      </c>
      <c r="K127" s="60">
        <v>1.5</v>
      </c>
      <c r="L127" s="60">
        <v>0</v>
      </c>
    </row>
    <row r="128" spans="1:12" ht="52.5" customHeight="1" x14ac:dyDescent="0.2">
      <c r="A128" s="106" t="s">
        <v>503</v>
      </c>
      <c r="B128" s="86" t="s">
        <v>286</v>
      </c>
      <c r="C128" s="76">
        <f>C129</f>
        <v>22.9</v>
      </c>
      <c r="D128" s="220">
        <f>D129</f>
        <v>22.9</v>
      </c>
      <c r="E128" s="217">
        <v>0</v>
      </c>
      <c r="F128" s="218">
        <v>0</v>
      </c>
      <c r="G128" s="218">
        <v>0</v>
      </c>
      <c r="H128" s="218">
        <v>17016</v>
      </c>
      <c r="I128" s="217">
        <v>0</v>
      </c>
      <c r="J128" s="217">
        <v>0</v>
      </c>
      <c r="K128" s="220">
        <f>K129</f>
        <v>15</v>
      </c>
      <c r="L128" s="217">
        <v>0</v>
      </c>
    </row>
    <row r="129" spans="1:12" ht="78.75" customHeight="1" x14ac:dyDescent="0.2">
      <c r="A129" s="107" t="s">
        <v>502</v>
      </c>
      <c r="B129" s="101" t="s">
        <v>232</v>
      </c>
      <c r="C129" s="71">
        <v>22.9</v>
      </c>
      <c r="D129" s="71">
        <v>22.9</v>
      </c>
      <c r="E129" s="60">
        <v>0</v>
      </c>
      <c r="F129" s="250">
        <v>673000</v>
      </c>
      <c r="G129" s="250">
        <v>673000</v>
      </c>
      <c r="H129" s="250">
        <v>63000</v>
      </c>
      <c r="I129" s="60">
        <v>0</v>
      </c>
      <c r="J129" s="60">
        <v>0</v>
      </c>
      <c r="K129" s="286">
        <v>15</v>
      </c>
      <c r="L129" s="60">
        <v>0</v>
      </c>
    </row>
    <row r="130" spans="1:12" ht="104.25" customHeight="1" x14ac:dyDescent="0.2">
      <c r="A130" s="106" t="s">
        <v>501</v>
      </c>
      <c r="B130" s="86" t="s">
        <v>287</v>
      </c>
      <c r="C130" s="76">
        <f>C131</f>
        <v>20.6</v>
      </c>
      <c r="D130" s="76">
        <f>D131</f>
        <v>20.6</v>
      </c>
      <c r="E130" s="76">
        <f t="shared" ref="E130:H130" si="68">E131</f>
        <v>6.5</v>
      </c>
      <c r="F130" s="76">
        <f t="shared" si="68"/>
        <v>127076000</v>
      </c>
      <c r="G130" s="76">
        <f t="shared" si="68"/>
        <v>127076000</v>
      </c>
      <c r="H130" s="76">
        <f t="shared" si="68"/>
        <v>9711497.0399999991</v>
      </c>
      <c r="I130" s="76">
        <f t="shared" si="52"/>
        <v>31.553398058252423</v>
      </c>
      <c r="J130" s="76">
        <f t="shared" ref="J130:J138" si="69">E130/D130*100</f>
        <v>31.553398058252423</v>
      </c>
      <c r="K130" s="76">
        <f>K131</f>
        <v>13</v>
      </c>
      <c r="L130" s="76">
        <f t="shared" si="63"/>
        <v>50</v>
      </c>
    </row>
    <row r="131" spans="1:12" ht="90.75" customHeight="1" x14ac:dyDescent="0.2">
      <c r="A131" s="107" t="s">
        <v>500</v>
      </c>
      <c r="B131" s="13" t="s">
        <v>233</v>
      </c>
      <c r="C131" s="52">
        <v>20.6</v>
      </c>
      <c r="D131" s="52">
        <v>20.6</v>
      </c>
      <c r="E131" s="52">
        <v>6.5</v>
      </c>
      <c r="F131" s="53">
        <v>127076000</v>
      </c>
      <c r="G131" s="53">
        <v>127076000</v>
      </c>
      <c r="H131" s="53">
        <v>9711497.0399999991</v>
      </c>
      <c r="I131" s="71">
        <f t="shared" si="52"/>
        <v>31.553398058252423</v>
      </c>
      <c r="J131" s="71">
        <f t="shared" si="69"/>
        <v>31.553398058252423</v>
      </c>
      <c r="K131" s="52">
        <v>13</v>
      </c>
      <c r="L131" s="52">
        <f t="shared" si="63"/>
        <v>50</v>
      </c>
    </row>
    <row r="132" spans="1:12" ht="72" customHeight="1" x14ac:dyDescent="0.2">
      <c r="A132" s="106" t="s">
        <v>499</v>
      </c>
      <c r="B132" s="86" t="s">
        <v>280</v>
      </c>
      <c r="C132" s="76">
        <f>C133</f>
        <v>4.2</v>
      </c>
      <c r="D132" s="76">
        <f>D133</f>
        <v>4.2</v>
      </c>
      <c r="E132" s="76">
        <f>E133</f>
        <v>2.8</v>
      </c>
      <c r="F132" s="77">
        <v>127076000</v>
      </c>
      <c r="G132" s="77">
        <v>127076000</v>
      </c>
      <c r="H132" s="77">
        <v>9711497.0399999991</v>
      </c>
      <c r="I132" s="76">
        <f t="shared" si="52"/>
        <v>66.666666666666657</v>
      </c>
      <c r="J132" s="76">
        <f t="shared" si="69"/>
        <v>66.666666666666657</v>
      </c>
      <c r="K132" s="76">
        <f>K133</f>
        <v>4.4000000000000004</v>
      </c>
      <c r="L132" s="76">
        <f t="shared" si="63"/>
        <v>63.636363636363626</v>
      </c>
    </row>
    <row r="133" spans="1:12" ht="69.75" customHeight="1" x14ac:dyDescent="0.2">
      <c r="A133" s="107" t="s">
        <v>499</v>
      </c>
      <c r="B133" s="101" t="s">
        <v>234</v>
      </c>
      <c r="C133" s="52">
        <v>4.2</v>
      </c>
      <c r="D133" s="52">
        <v>4.2</v>
      </c>
      <c r="E133" s="71">
        <v>2.8</v>
      </c>
      <c r="F133" s="95">
        <v>230000</v>
      </c>
      <c r="G133" s="95">
        <v>230000</v>
      </c>
      <c r="H133" s="95">
        <v>30000</v>
      </c>
      <c r="I133" s="71">
        <f t="shared" si="52"/>
        <v>66.666666666666657</v>
      </c>
      <c r="J133" s="71">
        <f t="shared" si="69"/>
        <v>66.666666666666657</v>
      </c>
      <c r="K133" s="52">
        <v>4.4000000000000004</v>
      </c>
      <c r="L133" s="52">
        <f t="shared" si="63"/>
        <v>63.636363636363626</v>
      </c>
    </row>
    <row r="134" spans="1:12" ht="67.5" customHeight="1" x14ac:dyDescent="0.2">
      <c r="A134" s="106" t="s">
        <v>498</v>
      </c>
      <c r="B134" s="86" t="s">
        <v>288</v>
      </c>
      <c r="C134" s="76">
        <f>C135</f>
        <v>23.6</v>
      </c>
      <c r="D134" s="76">
        <f t="shared" ref="D134:E134" si="70">D135</f>
        <v>23.6</v>
      </c>
      <c r="E134" s="76">
        <f t="shared" si="70"/>
        <v>1.5</v>
      </c>
      <c r="F134" s="77">
        <v>230000</v>
      </c>
      <c r="G134" s="77">
        <v>230000</v>
      </c>
      <c r="H134" s="77">
        <v>30000</v>
      </c>
      <c r="I134" s="76">
        <f t="shared" si="52"/>
        <v>6.3559322033898304</v>
      </c>
      <c r="J134" s="76">
        <f t="shared" si="69"/>
        <v>6.3559322033898304</v>
      </c>
      <c r="K134" s="76">
        <f>K135</f>
        <v>6.8</v>
      </c>
      <c r="L134" s="76">
        <f t="shared" si="63"/>
        <v>22.058823529411764</v>
      </c>
    </row>
    <row r="135" spans="1:12" ht="68.25" customHeight="1" x14ac:dyDescent="0.2">
      <c r="A135" s="107" t="s">
        <v>497</v>
      </c>
      <c r="B135" s="13" t="s">
        <v>235</v>
      </c>
      <c r="C135" s="52">
        <v>23.6</v>
      </c>
      <c r="D135" s="52">
        <v>23.6</v>
      </c>
      <c r="E135" s="52">
        <v>1.5</v>
      </c>
      <c r="F135" s="53">
        <v>2014400</v>
      </c>
      <c r="G135" s="53">
        <v>2014400</v>
      </c>
      <c r="H135" s="53">
        <v>32746.1</v>
      </c>
      <c r="I135" s="71">
        <f t="shared" si="52"/>
        <v>6.3559322033898304</v>
      </c>
      <c r="J135" s="71">
        <f t="shared" si="69"/>
        <v>6.3559322033898304</v>
      </c>
      <c r="K135" s="71">
        <v>6.8</v>
      </c>
      <c r="L135" s="71">
        <f t="shared" si="63"/>
        <v>22.058823529411764</v>
      </c>
    </row>
    <row r="136" spans="1:12" ht="75" customHeight="1" x14ac:dyDescent="0.2">
      <c r="A136" s="268" t="s">
        <v>496</v>
      </c>
      <c r="B136" s="96" t="s">
        <v>289</v>
      </c>
      <c r="C136" s="98">
        <f>C137</f>
        <v>105.4</v>
      </c>
      <c r="D136" s="98">
        <f>D137</f>
        <v>105.4</v>
      </c>
      <c r="E136" s="98">
        <f>E137</f>
        <v>73.400000000000006</v>
      </c>
      <c r="F136" s="99"/>
      <c r="G136" s="99"/>
      <c r="H136" s="99"/>
      <c r="I136" s="104">
        <f t="shared" si="52"/>
        <v>69.639468690702088</v>
      </c>
      <c r="J136" s="104">
        <f t="shared" si="69"/>
        <v>69.639468690702088</v>
      </c>
      <c r="K136" s="104">
        <f>K137</f>
        <v>79.099999999999994</v>
      </c>
      <c r="L136" s="98">
        <f t="shared" si="63"/>
        <v>92.793931731984841</v>
      </c>
    </row>
    <row r="137" spans="1:12" ht="68.25" customHeight="1" x14ac:dyDescent="0.2">
      <c r="A137" s="270" t="s">
        <v>495</v>
      </c>
      <c r="B137" s="13" t="s">
        <v>236</v>
      </c>
      <c r="C137" s="52">
        <v>105.4</v>
      </c>
      <c r="D137" s="52">
        <v>105.4</v>
      </c>
      <c r="E137" s="52">
        <v>73.400000000000006</v>
      </c>
      <c r="F137" s="53"/>
      <c r="G137" s="53"/>
      <c r="H137" s="53"/>
      <c r="I137" s="109">
        <f t="shared" si="52"/>
        <v>69.639468690702088</v>
      </c>
      <c r="J137" s="109">
        <f t="shared" si="69"/>
        <v>69.639468690702088</v>
      </c>
      <c r="K137" s="109">
        <v>79.099999999999994</v>
      </c>
      <c r="L137" s="52">
        <f t="shared" si="63"/>
        <v>92.793931731984841</v>
      </c>
    </row>
    <row r="138" spans="1:12" ht="41.25" hidden="1" customHeight="1" x14ac:dyDescent="0.2">
      <c r="A138" s="170" t="s">
        <v>242</v>
      </c>
      <c r="B138" s="96" t="s">
        <v>241</v>
      </c>
      <c r="C138" s="98"/>
      <c r="D138" s="98"/>
      <c r="E138" s="98">
        <f>E139</f>
        <v>2934.2</v>
      </c>
      <c r="F138" s="99"/>
      <c r="G138" s="99"/>
      <c r="H138" s="99"/>
      <c r="I138" s="110" t="e">
        <f t="shared" si="52"/>
        <v>#DIV/0!</v>
      </c>
      <c r="J138" s="110" t="e">
        <f t="shared" si="69"/>
        <v>#DIV/0!</v>
      </c>
      <c r="K138" s="104">
        <f>K139</f>
        <v>5</v>
      </c>
      <c r="L138" s="111">
        <f t="shared" si="63"/>
        <v>58683.999999999993</v>
      </c>
    </row>
    <row r="139" spans="1:12" ht="80.25" customHeight="1" x14ac:dyDescent="0.2">
      <c r="A139" s="282" t="s">
        <v>494</v>
      </c>
      <c r="B139" s="96" t="s">
        <v>339</v>
      </c>
      <c r="C139" s="98">
        <v>6</v>
      </c>
      <c r="D139" s="98">
        <v>6</v>
      </c>
      <c r="E139" s="112">
        <f t="shared" ref="E139" si="71">E141+E140</f>
        <v>2934.2</v>
      </c>
      <c r="F139" s="99"/>
      <c r="G139" s="99"/>
      <c r="H139" s="99"/>
      <c r="I139" s="112">
        <f t="shared" ref="I139:J140" si="72">I141+I140</f>
        <v>0</v>
      </c>
      <c r="J139" s="112">
        <f t="shared" si="72"/>
        <v>0</v>
      </c>
      <c r="K139" s="104">
        <v>5</v>
      </c>
      <c r="L139" s="203">
        <f t="shared" si="63"/>
        <v>58683.999999999993</v>
      </c>
    </row>
    <row r="140" spans="1:12" ht="53.25" customHeight="1" x14ac:dyDescent="0.2">
      <c r="A140" s="170" t="s">
        <v>493</v>
      </c>
      <c r="B140" s="96" t="s">
        <v>252</v>
      </c>
      <c r="C140" s="112">
        <f t="shared" ref="C140" si="73">C142+C141</f>
        <v>0</v>
      </c>
      <c r="D140" s="112">
        <f t="shared" ref="D140:E140" si="74">D142+D141</f>
        <v>0</v>
      </c>
      <c r="E140" s="112">
        <f t="shared" si="74"/>
        <v>1467.1</v>
      </c>
      <c r="F140" s="99"/>
      <c r="G140" s="99"/>
      <c r="H140" s="99"/>
      <c r="I140" s="112">
        <f t="shared" si="72"/>
        <v>0</v>
      </c>
      <c r="J140" s="112">
        <f t="shared" si="72"/>
        <v>0</v>
      </c>
      <c r="K140" s="223">
        <f>K142+K141</f>
        <v>0</v>
      </c>
      <c r="L140" s="223">
        <v>0</v>
      </c>
    </row>
    <row r="141" spans="1:12" ht="66.75" customHeight="1" x14ac:dyDescent="0.2">
      <c r="A141" s="249" t="s">
        <v>492</v>
      </c>
      <c r="B141" s="238" t="s">
        <v>338</v>
      </c>
      <c r="C141" s="60">
        <v>0</v>
      </c>
      <c r="D141" s="60">
        <v>0</v>
      </c>
      <c r="E141" s="60">
        <v>1467.1</v>
      </c>
      <c r="F141" s="198"/>
      <c r="G141" s="198"/>
      <c r="H141" s="198"/>
      <c r="I141" s="60">
        <v>0</v>
      </c>
      <c r="J141" s="60">
        <v>0</v>
      </c>
      <c r="K141" s="60">
        <v>0</v>
      </c>
      <c r="L141" s="60">
        <v>0</v>
      </c>
    </row>
    <row r="142" spans="1:12" ht="32.25" hidden="1" customHeight="1" x14ac:dyDescent="0.2">
      <c r="A142" s="170"/>
      <c r="B142" s="96"/>
      <c r="C142" s="52">
        <v>0</v>
      </c>
      <c r="D142" s="98">
        <v>0</v>
      </c>
      <c r="E142" s="98">
        <f>E143</f>
        <v>0</v>
      </c>
      <c r="F142" s="99"/>
      <c r="G142" s="99"/>
      <c r="H142" s="99"/>
      <c r="I142" s="98">
        <v>0</v>
      </c>
      <c r="J142" s="98">
        <v>0</v>
      </c>
      <c r="K142" s="98">
        <v>0</v>
      </c>
      <c r="L142" s="52" t="e">
        <f t="shared" si="63"/>
        <v>#DIV/0!</v>
      </c>
    </row>
    <row r="143" spans="1:12" ht="60.75" hidden="1" customHeight="1" x14ac:dyDescent="0.2">
      <c r="A143" s="170" t="s">
        <v>491</v>
      </c>
      <c r="B143" s="237" t="s">
        <v>427</v>
      </c>
      <c r="C143" s="100">
        <v>0</v>
      </c>
      <c r="D143" s="223">
        <v>0</v>
      </c>
      <c r="E143" s="223">
        <v>0</v>
      </c>
      <c r="F143" s="100">
        <f t="shared" ref="F143:H143" si="75">F145+F144</f>
        <v>0</v>
      </c>
      <c r="G143" s="100">
        <f t="shared" si="75"/>
        <v>0</v>
      </c>
      <c r="H143" s="100">
        <f t="shared" si="75"/>
        <v>0</v>
      </c>
      <c r="I143" s="223">
        <v>0</v>
      </c>
      <c r="J143" s="223">
        <v>0</v>
      </c>
      <c r="K143" s="223">
        <v>0</v>
      </c>
      <c r="L143" s="223">
        <v>0</v>
      </c>
    </row>
    <row r="144" spans="1:12" ht="0.75" hidden="1" customHeight="1" x14ac:dyDescent="0.2">
      <c r="A144" s="249" t="s">
        <v>490</v>
      </c>
      <c r="B144" s="238" t="s">
        <v>291</v>
      </c>
      <c r="C144" s="60">
        <v>0</v>
      </c>
      <c r="D144" s="60">
        <v>0</v>
      </c>
      <c r="E144" s="60">
        <v>0</v>
      </c>
      <c r="F144" s="198"/>
      <c r="G144" s="198"/>
      <c r="H144" s="198"/>
      <c r="I144" s="60">
        <v>0</v>
      </c>
      <c r="J144" s="60">
        <v>0</v>
      </c>
      <c r="K144" s="60">
        <v>0</v>
      </c>
      <c r="L144" s="60">
        <v>0</v>
      </c>
    </row>
    <row r="145" spans="1:12" s="26" customFormat="1" ht="71.25" hidden="1" customHeight="1" x14ac:dyDescent="0.2">
      <c r="A145" s="171" t="s">
        <v>490</v>
      </c>
      <c r="B145" s="96" t="s">
        <v>239</v>
      </c>
      <c r="C145" s="98">
        <f>C146</f>
        <v>0</v>
      </c>
      <c r="D145" s="186">
        <v>0</v>
      </c>
      <c r="E145" s="186">
        <v>0</v>
      </c>
      <c r="F145" s="99"/>
      <c r="G145" s="99"/>
      <c r="H145" s="99"/>
      <c r="I145" s="186">
        <v>0</v>
      </c>
      <c r="J145" s="186">
        <v>0</v>
      </c>
      <c r="K145" s="186">
        <v>0</v>
      </c>
      <c r="L145" s="223">
        <v>0</v>
      </c>
    </row>
    <row r="146" spans="1:12" ht="0.75" hidden="1" customHeight="1" x14ac:dyDescent="0.2">
      <c r="A146" s="172" t="s">
        <v>490</v>
      </c>
      <c r="B146" s="101" t="s">
        <v>240</v>
      </c>
      <c r="C146" s="52">
        <v>0</v>
      </c>
      <c r="D146" s="60">
        <v>0</v>
      </c>
      <c r="E146" s="60">
        <v>0</v>
      </c>
      <c r="F146" s="95"/>
      <c r="G146" s="95"/>
      <c r="H146" s="95"/>
      <c r="I146" s="60">
        <v>0</v>
      </c>
      <c r="J146" s="60">
        <v>0</v>
      </c>
      <c r="K146" s="60">
        <v>0</v>
      </c>
      <c r="L146" s="60">
        <v>0</v>
      </c>
    </row>
    <row r="147" spans="1:12" ht="19.5" customHeight="1" x14ac:dyDescent="0.2">
      <c r="A147" s="171" t="s">
        <v>489</v>
      </c>
      <c r="B147" s="96" t="s">
        <v>281</v>
      </c>
      <c r="C147" s="98">
        <f>C161</f>
        <v>982.6</v>
      </c>
      <c r="D147" s="98">
        <f>D161</f>
        <v>982.6</v>
      </c>
      <c r="E147" s="98">
        <f>E161</f>
        <v>572</v>
      </c>
      <c r="F147" s="99"/>
      <c r="G147" s="99"/>
      <c r="H147" s="99"/>
      <c r="I147" s="104">
        <f t="shared" ref="I147:I168" si="76">E147/C147*100</f>
        <v>58.212904538978215</v>
      </c>
      <c r="J147" s="104">
        <f t="shared" ref="J147:J168" si="77">E147/D147*100</f>
        <v>58.212904538978215</v>
      </c>
      <c r="K147" s="98">
        <f>K161</f>
        <v>505.3</v>
      </c>
      <c r="L147" s="203">
        <f t="shared" si="63"/>
        <v>113.20007916089452</v>
      </c>
    </row>
    <row r="148" spans="1:12" ht="39.75" hidden="1" customHeight="1" x14ac:dyDescent="0.2">
      <c r="A148" s="173" t="s">
        <v>255</v>
      </c>
      <c r="B148" s="101" t="s">
        <v>253</v>
      </c>
      <c r="C148" s="52">
        <v>0</v>
      </c>
      <c r="D148" s="52">
        <v>0</v>
      </c>
      <c r="E148" s="71">
        <f>E149</f>
        <v>0</v>
      </c>
      <c r="F148" s="95"/>
      <c r="G148" s="95"/>
      <c r="H148" s="95"/>
      <c r="I148" s="109" t="e">
        <f t="shared" si="76"/>
        <v>#DIV/0!</v>
      </c>
      <c r="J148" s="109" t="e">
        <f t="shared" si="77"/>
        <v>#DIV/0!</v>
      </c>
      <c r="K148" s="52">
        <v>0</v>
      </c>
      <c r="L148" s="52">
        <v>0</v>
      </c>
    </row>
    <row r="149" spans="1:12" ht="43.5" hidden="1" customHeight="1" x14ac:dyDescent="0.2">
      <c r="A149" s="173" t="s">
        <v>255</v>
      </c>
      <c r="B149" s="101" t="s">
        <v>254</v>
      </c>
      <c r="C149" s="52">
        <v>0</v>
      </c>
      <c r="D149" s="52">
        <v>0</v>
      </c>
      <c r="E149" s="71"/>
      <c r="F149" s="95"/>
      <c r="G149" s="95"/>
      <c r="H149" s="95"/>
      <c r="I149" s="109" t="e">
        <f t="shared" si="76"/>
        <v>#DIV/0!</v>
      </c>
      <c r="J149" s="109" t="e">
        <f t="shared" si="77"/>
        <v>#DIV/0!</v>
      </c>
      <c r="K149" s="52">
        <v>0</v>
      </c>
      <c r="L149" s="52">
        <v>0</v>
      </c>
    </row>
    <row r="150" spans="1:12" ht="42" hidden="1" customHeight="1" x14ac:dyDescent="0.2">
      <c r="A150" s="271" t="s">
        <v>265</v>
      </c>
      <c r="B150" s="101" t="s">
        <v>256</v>
      </c>
      <c r="C150" s="52">
        <v>0</v>
      </c>
      <c r="D150" s="52">
        <v>0</v>
      </c>
      <c r="E150" s="71"/>
      <c r="F150" s="95"/>
      <c r="G150" s="95"/>
      <c r="H150" s="95"/>
      <c r="I150" s="109" t="e">
        <f t="shared" si="76"/>
        <v>#DIV/0!</v>
      </c>
      <c r="J150" s="109" t="e">
        <f t="shared" si="77"/>
        <v>#DIV/0!</v>
      </c>
      <c r="K150" s="52">
        <v>0</v>
      </c>
      <c r="L150" s="52">
        <v>0</v>
      </c>
    </row>
    <row r="151" spans="1:12" ht="39.75" hidden="1" customHeight="1" x14ac:dyDescent="0.2">
      <c r="A151" s="268" t="s">
        <v>266</v>
      </c>
      <c r="B151" s="96" t="s">
        <v>239</v>
      </c>
      <c r="C151" s="98">
        <v>0</v>
      </c>
      <c r="D151" s="98">
        <v>0</v>
      </c>
      <c r="E151" s="98">
        <f t="shared" ref="E151" si="78">E152</f>
        <v>0</v>
      </c>
      <c r="F151" s="99"/>
      <c r="G151" s="99"/>
      <c r="H151" s="99"/>
      <c r="I151" s="109" t="e">
        <f t="shared" si="76"/>
        <v>#DIV/0!</v>
      </c>
      <c r="J151" s="109" t="e">
        <f t="shared" si="77"/>
        <v>#DIV/0!</v>
      </c>
      <c r="K151" s="98">
        <v>0</v>
      </c>
      <c r="L151" s="98">
        <v>0</v>
      </c>
    </row>
    <row r="152" spans="1:12" ht="42" hidden="1" customHeight="1" x14ac:dyDescent="0.2">
      <c r="A152" s="107" t="s">
        <v>267</v>
      </c>
      <c r="B152" s="101" t="s">
        <v>240</v>
      </c>
      <c r="C152" s="52">
        <v>0</v>
      </c>
      <c r="D152" s="52">
        <v>0</v>
      </c>
      <c r="E152" s="71"/>
      <c r="F152" s="99"/>
      <c r="G152" s="99"/>
      <c r="H152" s="99"/>
      <c r="I152" s="109" t="e">
        <f t="shared" si="76"/>
        <v>#DIV/0!</v>
      </c>
      <c r="J152" s="109" t="e">
        <f t="shared" si="77"/>
        <v>#DIV/0!</v>
      </c>
      <c r="K152" s="52">
        <v>0</v>
      </c>
      <c r="L152" s="52">
        <v>0</v>
      </c>
    </row>
    <row r="153" spans="1:12" ht="39.75" hidden="1" customHeight="1" x14ac:dyDescent="0.2">
      <c r="A153" s="268" t="s">
        <v>268</v>
      </c>
      <c r="B153" s="96" t="s">
        <v>237</v>
      </c>
      <c r="C153" s="98">
        <v>0</v>
      </c>
      <c r="D153" s="98">
        <v>0</v>
      </c>
      <c r="E153" s="98">
        <f t="shared" ref="E153" si="79">E154</f>
        <v>0</v>
      </c>
      <c r="F153" s="99"/>
      <c r="G153" s="99"/>
      <c r="H153" s="99"/>
      <c r="I153" s="109" t="e">
        <f t="shared" si="76"/>
        <v>#DIV/0!</v>
      </c>
      <c r="J153" s="109" t="e">
        <f t="shared" si="77"/>
        <v>#DIV/0!</v>
      </c>
      <c r="K153" s="98">
        <v>0</v>
      </c>
      <c r="L153" s="98">
        <v>0</v>
      </c>
    </row>
    <row r="154" spans="1:12" ht="39.75" hidden="1" customHeight="1" x14ac:dyDescent="0.2">
      <c r="A154" s="107" t="s">
        <v>269</v>
      </c>
      <c r="B154" s="101" t="s">
        <v>238</v>
      </c>
      <c r="C154" s="71">
        <v>0</v>
      </c>
      <c r="D154" s="71">
        <v>0</v>
      </c>
      <c r="E154" s="71"/>
      <c r="F154" s="53">
        <v>2014400</v>
      </c>
      <c r="G154" s="53">
        <v>2014400</v>
      </c>
      <c r="H154" s="53">
        <v>32746.1</v>
      </c>
      <c r="I154" s="109" t="e">
        <f t="shared" si="76"/>
        <v>#DIV/0!</v>
      </c>
      <c r="J154" s="109" t="e">
        <f t="shared" si="77"/>
        <v>#DIV/0!</v>
      </c>
      <c r="K154" s="52">
        <v>0</v>
      </c>
      <c r="L154" s="52">
        <v>0</v>
      </c>
    </row>
    <row r="155" spans="1:12" ht="42.75" customHeight="1" x14ac:dyDescent="0.2">
      <c r="A155" s="165" t="s">
        <v>98</v>
      </c>
      <c r="B155" s="86" t="s">
        <v>170</v>
      </c>
      <c r="C155" s="76">
        <f>C156</f>
        <v>0</v>
      </c>
      <c r="D155" s="76">
        <f t="shared" ref="D155:E155" si="80">D156</f>
        <v>0</v>
      </c>
      <c r="E155" s="76">
        <f t="shared" si="80"/>
        <v>0</v>
      </c>
      <c r="F155" s="77"/>
      <c r="G155" s="77"/>
      <c r="H155" s="77"/>
      <c r="I155" s="217">
        <v>0</v>
      </c>
      <c r="J155" s="217">
        <v>0</v>
      </c>
      <c r="K155" s="220">
        <f t="shared" ref="K155" si="81">K156</f>
        <v>4</v>
      </c>
      <c r="L155" s="217">
        <v>0</v>
      </c>
    </row>
    <row r="156" spans="1:12" ht="42" customHeight="1" x14ac:dyDescent="0.2">
      <c r="A156" s="173" t="s">
        <v>99</v>
      </c>
      <c r="B156" s="101" t="s">
        <v>170</v>
      </c>
      <c r="C156" s="60">
        <v>0</v>
      </c>
      <c r="D156" s="60">
        <v>0</v>
      </c>
      <c r="E156" s="60">
        <v>0</v>
      </c>
      <c r="F156" s="95"/>
      <c r="G156" s="95"/>
      <c r="H156" s="95"/>
      <c r="I156" s="60">
        <v>0</v>
      </c>
      <c r="J156" s="60">
        <v>0</v>
      </c>
      <c r="K156" s="71">
        <v>4</v>
      </c>
      <c r="L156" s="60">
        <v>0</v>
      </c>
    </row>
    <row r="157" spans="1:12" ht="41.25" hidden="1" customHeight="1" x14ac:dyDescent="0.2">
      <c r="A157" s="173" t="s">
        <v>259</v>
      </c>
      <c r="B157" s="101" t="s">
        <v>260</v>
      </c>
      <c r="C157" s="60">
        <v>0</v>
      </c>
      <c r="D157" s="60">
        <v>0</v>
      </c>
      <c r="E157" s="60">
        <v>0</v>
      </c>
      <c r="F157" s="95"/>
      <c r="G157" s="95"/>
      <c r="H157" s="95"/>
      <c r="I157" s="60">
        <v>0</v>
      </c>
      <c r="J157" s="60">
        <v>0</v>
      </c>
      <c r="K157" s="60">
        <v>0</v>
      </c>
      <c r="L157" s="60">
        <v>0</v>
      </c>
    </row>
    <row r="158" spans="1:12" ht="41.25" hidden="1" customHeight="1" x14ac:dyDescent="0.2">
      <c r="A158" s="173" t="s">
        <v>259</v>
      </c>
      <c r="B158" s="101" t="s">
        <v>261</v>
      </c>
      <c r="C158" s="60">
        <v>0</v>
      </c>
      <c r="D158" s="60">
        <v>0</v>
      </c>
      <c r="E158" s="60">
        <v>0</v>
      </c>
      <c r="F158" s="95"/>
      <c r="G158" s="95"/>
      <c r="H158" s="95"/>
      <c r="I158" s="60">
        <v>0</v>
      </c>
      <c r="J158" s="60">
        <v>0</v>
      </c>
      <c r="K158" s="60">
        <v>0</v>
      </c>
      <c r="L158" s="60">
        <v>0</v>
      </c>
    </row>
    <row r="159" spans="1:12" ht="39.75" hidden="1" customHeight="1" x14ac:dyDescent="0.2">
      <c r="A159" s="173" t="s">
        <v>262</v>
      </c>
      <c r="B159" s="101" t="s">
        <v>263</v>
      </c>
      <c r="C159" s="60">
        <v>0</v>
      </c>
      <c r="D159" s="60">
        <v>0</v>
      </c>
      <c r="E159" s="60">
        <v>0</v>
      </c>
      <c r="F159" s="95"/>
      <c r="G159" s="95"/>
      <c r="H159" s="95"/>
      <c r="I159" s="60">
        <v>0</v>
      </c>
      <c r="J159" s="60">
        <v>0</v>
      </c>
      <c r="K159" s="60">
        <v>0</v>
      </c>
      <c r="L159" s="60">
        <v>0</v>
      </c>
    </row>
    <row r="160" spans="1:12" ht="39.75" customHeight="1" x14ac:dyDescent="0.2">
      <c r="A160" s="165" t="s">
        <v>85</v>
      </c>
      <c r="B160" s="86" t="s">
        <v>171</v>
      </c>
      <c r="C160" s="76">
        <v>0</v>
      </c>
      <c r="D160" s="76">
        <v>0</v>
      </c>
      <c r="E160" s="76">
        <v>0</v>
      </c>
      <c r="F160" s="77">
        <v>0</v>
      </c>
      <c r="G160" s="77">
        <v>0</v>
      </c>
      <c r="H160" s="77">
        <v>167024</v>
      </c>
      <c r="I160" s="217">
        <v>0</v>
      </c>
      <c r="J160" s="217">
        <v>0</v>
      </c>
      <c r="K160" s="76">
        <f t="shared" ref="K160" si="82">K161</f>
        <v>505.3</v>
      </c>
      <c r="L160" s="217">
        <v>0</v>
      </c>
    </row>
    <row r="161" spans="1:12" ht="76.5" customHeight="1" x14ac:dyDescent="0.2">
      <c r="A161" s="137" t="s">
        <v>268</v>
      </c>
      <c r="B161" s="13" t="s">
        <v>238</v>
      </c>
      <c r="C161" s="52">
        <v>982.6</v>
      </c>
      <c r="D161" s="52">
        <v>982.6</v>
      </c>
      <c r="E161" s="52">
        <v>572</v>
      </c>
      <c r="F161" s="53">
        <v>0</v>
      </c>
      <c r="G161" s="53">
        <v>0</v>
      </c>
      <c r="H161" s="53">
        <v>167024</v>
      </c>
      <c r="I161" s="109">
        <f t="shared" si="76"/>
        <v>58.212904538978215</v>
      </c>
      <c r="J161" s="109">
        <f t="shared" si="77"/>
        <v>58.212904538978215</v>
      </c>
      <c r="K161" s="71">
        <v>505.3</v>
      </c>
      <c r="L161" s="52">
        <f t="shared" ref="L161:L163" si="83">E161/K161*100</f>
        <v>113.20007916089452</v>
      </c>
    </row>
    <row r="162" spans="1:12" s="6" customFormat="1" ht="15" customHeight="1" x14ac:dyDescent="0.2">
      <c r="A162" s="164" t="s">
        <v>488</v>
      </c>
      <c r="B162" s="72" t="s">
        <v>172</v>
      </c>
      <c r="C162" s="73">
        <f>C165+C167+C168</f>
        <v>2040.9</v>
      </c>
      <c r="D162" s="225">
        <f>D165+D167+D168</f>
        <v>2176.9</v>
      </c>
      <c r="E162" s="199">
        <f>E165+E167+E168+E164</f>
        <v>1102.4000000000001</v>
      </c>
      <c r="F162" s="290">
        <v>0</v>
      </c>
      <c r="G162" s="290">
        <v>0</v>
      </c>
      <c r="H162" s="290">
        <v>11426954.390000001</v>
      </c>
      <c r="I162" s="200">
        <f t="shared" si="76"/>
        <v>54.015385369199862</v>
      </c>
      <c r="J162" s="200">
        <f t="shared" si="77"/>
        <v>50.640819513987779</v>
      </c>
      <c r="K162" s="200">
        <f>K164+K165+K167+K168</f>
        <v>2605.1999999999998</v>
      </c>
      <c r="L162" s="226">
        <v>0</v>
      </c>
    </row>
    <row r="163" spans="1:12" ht="32.25" hidden="1" customHeight="1" x14ac:dyDescent="0.2">
      <c r="A163" s="166" t="s">
        <v>108</v>
      </c>
      <c r="B163" s="78" t="s">
        <v>173</v>
      </c>
      <c r="C163" s="79">
        <f>C164</f>
        <v>0</v>
      </c>
      <c r="D163" s="79">
        <f t="shared" ref="D163:E163" si="84">D164</f>
        <v>0</v>
      </c>
      <c r="E163" s="79">
        <f t="shared" si="84"/>
        <v>0</v>
      </c>
      <c r="F163" s="80">
        <v>0</v>
      </c>
      <c r="G163" s="80">
        <v>0</v>
      </c>
      <c r="H163" s="80">
        <v>11426954.390000001</v>
      </c>
      <c r="I163" s="109" t="e">
        <f t="shared" si="76"/>
        <v>#DIV/0!</v>
      </c>
      <c r="J163" s="109" t="e">
        <f t="shared" si="77"/>
        <v>#DIV/0!</v>
      </c>
      <c r="K163" s="79">
        <f t="shared" ref="K163" si="85">K164</f>
        <v>0</v>
      </c>
      <c r="L163" s="194" t="e">
        <f t="shared" si="83"/>
        <v>#DIV/0!</v>
      </c>
    </row>
    <row r="164" spans="1:12" ht="31.5" customHeight="1" x14ac:dyDescent="0.2">
      <c r="A164" s="137" t="s">
        <v>487</v>
      </c>
      <c r="B164" s="13" t="s">
        <v>422</v>
      </c>
      <c r="C164" s="60">
        <v>0</v>
      </c>
      <c r="D164" s="60">
        <v>0</v>
      </c>
      <c r="E164" s="60">
        <v>0</v>
      </c>
      <c r="F164" s="53">
        <v>0</v>
      </c>
      <c r="G164" s="53">
        <v>0</v>
      </c>
      <c r="H164" s="53">
        <v>11426954.390000001</v>
      </c>
      <c r="I164" s="60">
        <v>0</v>
      </c>
      <c r="J164" s="60">
        <v>0</v>
      </c>
      <c r="K164" s="60">
        <v>0</v>
      </c>
      <c r="L164" s="60">
        <v>0</v>
      </c>
    </row>
    <row r="165" spans="1:12" ht="20.25" customHeight="1" x14ac:dyDescent="0.2">
      <c r="A165" s="166" t="s">
        <v>486</v>
      </c>
      <c r="B165" s="78" t="s">
        <v>174</v>
      </c>
      <c r="C165" s="79">
        <v>0</v>
      </c>
      <c r="D165" s="216">
        <v>0</v>
      </c>
      <c r="E165" s="195">
        <f t="shared" ref="E165" si="86">E166</f>
        <v>0</v>
      </c>
      <c r="F165" s="196"/>
      <c r="G165" s="196"/>
      <c r="H165" s="196"/>
      <c r="I165" s="197">
        <v>0</v>
      </c>
      <c r="J165" s="197">
        <v>0</v>
      </c>
      <c r="K165" s="197">
        <f>K166</f>
        <v>2605.1999999999998</v>
      </c>
      <c r="L165" s="216">
        <v>0</v>
      </c>
    </row>
    <row r="166" spans="1:12" ht="20.25" customHeight="1" x14ac:dyDescent="0.2">
      <c r="A166" s="272" t="s">
        <v>485</v>
      </c>
      <c r="B166" s="13" t="s">
        <v>340</v>
      </c>
      <c r="C166" s="60">
        <v>0</v>
      </c>
      <c r="D166" s="60">
        <v>0</v>
      </c>
      <c r="E166" s="60">
        <v>0</v>
      </c>
      <c r="F166" s="53"/>
      <c r="G166" s="53"/>
      <c r="H166" s="53"/>
      <c r="I166" s="60">
        <v>0</v>
      </c>
      <c r="J166" s="60">
        <v>0</v>
      </c>
      <c r="K166" s="60">
        <v>2605.1999999999998</v>
      </c>
      <c r="L166" s="60">
        <v>0</v>
      </c>
    </row>
    <row r="167" spans="1:12" ht="24.75" customHeight="1" x14ac:dyDescent="0.2">
      <c r="A167" s="273" t="s">
        <v>484</v>
      </c>
      <c r="B167" s="13" t="s">
        <v>404</v>
      </c>
      <c r="C167" s="60">
        <v>0</v>
      </c>
      <c r="D167" s="60">
        <v>0</v>
      </c>
      <c r="E167" s="60">
        <v>0</v>
      </c>
      <c r="F167" s="53"/>
      <c r="G167" s="53"/>
      <c r="H167" s="53"/>
      <c r="I167" s="60">
        <v>0</v>
      </c>
      <c r="J167" s="60">
        <v>0</v>
      </c>
      <c r="K167" s="60">
        <v>0</v>
      </c>
      <c r="L167" s="60">
        <v>0</v>
      </c>
    </row>
    <row r="168" spans="1:12" ht="27.75" customHeight="1" x14ac:dyDescent="0.2">
      <c r="A168" s="249" t="s">
        <v>483</v>
      </c>
      <c r="B168" s="13" t="s">
        <v>403</v>
      </c>
      <c r="C168" s="52">
        <v>2040.9</v>
      </c>
      <c r="D168" s="60">
        <v>2176.9</v>
      </c>
      <c r="E168" s="52">
        <v>1102.4000000000001</v>
      </c>
      <c r="F168" s="53"/>
      <c r="G168" s="53"/>
      <c r="H168" s="53"/>
      <c r="I168" s="109">
        <f t="shared" si="76"/>
        <v>54.015385369199862</v>
      </c>
      <c r="J168" s="109">
        <f t="shared" si="77"/>
        <v>50.640819513987779</v>
      </c>
      <c r="K168" s="60">
        <v>0</v>
      </c>
      <c r="L168" s="60">
        <v>0</v>
      </c>
    </row>
    <row r="169" spans="1:12" s="6" customFormat="1" ht="22.5" customHeight="1" x14ac:dyDescent="0.2">
      <c r="A169" s="174" t="s">
        <v>482</v>
      </c>
      <c r="B169" s="113" t="s">
        <v>175</v>
      </c>
      <c r="C169" s="115">
        <f>C170+C257+C262+C272</f>
        <v>684764.40000000014</v>
      </c>
      <c r="D169" s="114">
        <f>D170+D257+D262+D272</f>
        <v>888492.10000000009</v>
      </c>
      <c r="E169" s="114">
        <f>E170+E257+E262+E272</f>
        <v>379027.8</v>
      </c>
      <c r="F169" s="116">
        <v>6605129500</v>
      </c>
      <c r="G169" s="116">
        <f>G170</f>
        <v>6610553944</v>
      </c>
      <c r="H169" s="116">
        <v>925396363.67999995</v>
      </c>
      <c r="I169" s="115">
        <f t="shared" ref="I169:I224" si="87">E169/C169*100</f>
        <v>55.351563252996208</v>
      </c>
      <c r="J169" s="115">
        <f t="shared" ref="J169:J231" si="88">E169/D169*100</f>
        <v>42.659670243550835</v>
      </c>
      <c r="K169" s="115">
        <f>K170+K257+K262+K272+K267</f>
        <v>270759.3</v>
      </c>
      <c r="L169" s="115">
        <f t="shared" ref="L169:L241" si="89">E169/K169*100</f>
        <v>139.98699213655817</v>
      </c>
    </row>
    <row r="170" spans="1:12" s="6" customFormat="1" ht="31.5" customHeight="1" x14ac:dyDescent="0.2">
      <c r="A170" s="175" t="s">
        <v>481</v>
      </c>
      <c r="B170" s="117" t="s">
        <v>176</v>
      </c>
      <c r="C170" s="118">
        <f>C171+C180+C219+C242</f>
        <v>684764.40000000014</v>
      </c>
      <c r="D170" s="118">
        <f>D171+D180+D219+D242</f>
        <v>888492.10000000009</v>
      </c>
      <c r="E170" s="118">
        <f>E171+E180+E219+E242</f>
        <v>378568.9</v>
      </c>
      <c r="F170" s="119">
        <v>6605129500</v>
      </c>
      <c r="G170" s="119">
        <f>6605129500+5005200+367164+52080</f>
        <v>6610553944</v>
      </c>
      <c r="H170" s="119">
        <v>1518443640.6400001</v>
      </c>
      <c r="I170" s="118">
        <f t="shared" si="87"/>
        <v>55.284547502761527</v>
      </c>
      <c r="J170" s="118">
        <f t="shared" si="88"/>
        <v>42.608020937946435</v>
      </c>
      <c r="K170" s="118">
        <f>K171+K180+K219+K242+K172</f>
        <v>270793.40000000002</v>
      </c>
      <c r="L170" s="118">
        <f t="shared" si="89"/>
        <v>139.79989911127819</v>
      </c>
    </row>
    <row r="171" spans="1:12" s="6" customFormat="1" ht="28.5" customHeight="1" x14ac:dyDescent="0.2">
      <c r="A171" s="176" t="s">
        <v>480</v>
      </c>
      <c r="B171" s="37" t="s">
        <v>196</v>
      </c>
      <c r="C171" s="39">
        <f>C172+C174+C176+C178</f>
        <v>67530</v>
      </c>
      <c r="D171" s="39">
        <f>D172+D174+D176+D178</f>
        <v>67530</v>
      </c>
      <c r="E171" s="39">
        <f>E172+E174+E176+E178</f>
        <v>33765</v>
      </c>
      <c r="F171" s="85">
        <v>3155786800</v>
      </c>
      <c r="G171" s="85">
        <v>3155786800</v>
      </c>
      <c r="H171" s="85">
        <v>348977000</v>
      </c>
      <c r="I171" s="39">
        <f t="shared" si="87"/>
        <v>50</v>
      </c>
      <c r="J171" s="39">
        <f t="shared" si="88"/>
        <v>50</v>
      </c>
      <c r="K171" s="39">
        <f>K172+K174+K176+K178</f>
        <v>18506.900000000001</v>
      </c>
      <c r="L171" s="39">
        <f>E171/K171*100</f>
        <v>182.44546628554755</v>
      </c>
    </row>
    <row r="172" spans="1:12" ht="27" hidden="1" customHeight="1" x14ac:dyDescent="0.2">
      <c r="A172" s="170"/>
      <c r="B172" s="96"/>
      <c r="C172" s="98">
        <f>C173</f>
        <v>0</v>
      </c>
      <c r="D172" s="98">
        <f t="shared" ref="D172:E172" si="90">D173</f>
        <v>0</v>
      </c>
      <c r="E172" s="98">
        <f t="shared" si="90"/>
        <v>0</v>
      </c>
      <c r="F172" s="53">
        <v>1861377000</v>
      </c>
      <c r="G172" s="53">
        <v>1861377000</v>
      </c>
      <c r="H172" s="53">
        <v>310230000</v>
      </c>
      <c r="I172" s="120" t="e">
        <f t="shared" ref="I172:I173" si="91">D172/E172*100</f>
        <v>#DIV/0!</v>
      </c>
      <c r="J172" s="118" t="e">
        <f t="shared" si="88"/>
        <v>#DIV/0!</v>
      </c>
      <c r="K172" s="98">
        <f t="shared" ref="K172" si="92">K173</f>
        <v>0</v>
      </c>
      <c r="L172" s="98">
        <v>0</v>
      </c>
    </row>
    <row r="173" spans="1:12" ht="30.75" hidden="1" customHeight="1" x14ac:dyDescent="0.2">
      <c r="A173" s="137"/>
      <c r="B173" s="13"/>
      <c r="C173" s="52"/>
      <c r="D173" s="52"/>
      <c r="E173" s="52"/>
      <c r="F173" s="53">
        <v>1861377000</v>
      </c>
      <c r="G173" s="53">
        <v>1861377000</v>
      </c>
      <c r="H173" s="53">
        <v>310230000</v>
      </c>
      <c r="I173" s="120" t="e">
        <f t="shared" si="91"/>
        <v>#DIV/0!</v>
      </c>
      <c r="J173" s="118" t="e">
        <f t="shared" si="88"/>
        <v>#DIV/0!</v>
      </c>
      <c r="K173" s="52"/>
      <c r="L173" s="52"/>
    </row>
    <row r="174" spans="1:12" ht="28.5" customHeight="1" x14ac:dyDescent="0.2">
      <c r="A174" s="170" t="s">
        <v>479</v>
      </c>
      <c r="B174" s="96" t="s">
        <v>197</v>
      </c>
      <c r="C174" s="98">
        <f>C175</f>
        <v>0</v>
      </c>
      <c r="D174" s="186">
        <v>0</v>
      </c>
      <c r="E174" s="186">
        <v>0</v>
      </c>
      <c r="F174" s="99">
        <v>1075565800</v>
      </c>
      <c r="G174" s="99">
        <v>1075565800</v>
      </c>
      <c r="H174" s="99">
        <v>20510000</v>
      </c>
      <c r="I174" s="186">
        <v>0</v>
      </c>
      <c r="J174" s="186">
        <v>0</v>
      </c>
      <c r="K174" s="186">
        <f>K175</f>
        <v>1745.1</v>
      </c>
      <c r="L174" s="186">
        <v>0</v>
      </c>
    </row>
    <row r="175" spans="1:12" ht="28.5" customHeight="1" x14ac:dyDescent="0.2">
      <c r="A175" s="249" t="s">
        <v>478</v>
      </c>
      <c r="B175" s="13" t="s">
        <v>341</v>
      </c>
      <c r="C175" s="52">
        <v>0</v>
      </c>
      <c r="D175" s="60">
        <v>0</v>
      </c>
      <c r="E175" s="60">
        <v>0</v>
      </c>
      <c r="F175" s="53">
        <v>1075565800</v>
      </c>
      <c r="G175" s="53">
        <v>1075565800</v>
      </c>
      <c r="H175" s="53">
        <v>20510000</v>
      </c>
      <c r="I175" s="60">
        <v>0</v>
      </c>
      <c r="J175" s="60">
        <v>0</v>
      </c>
      <c r="K175" s="60">
        <v>1745.1</v>
      </c>
      <c r="L175" s="60">
        <v>0</v>
      </c>
    </row>
    <row r="176" spans="1:12" ht="18" customHeight="1" x14ac:dyDescent="0.2">
      <c r="A176" s="170" t="s">
        <v>477</v>
      </c>
      <c r="B176" s="96" t="s">
        <v>198</v>
      </c>
      <c r="C176" s="98">
        <f>C177</f>
        <v>67530</v>
      </c>
      <c r="D176" s="98">
        <f>D177</f>
        <v>67530</v>
      </c>
      <c r="E176" s="98">
        <f>E177</f>
        <v>33765</v>
      </c>
      <c r="F176" s="99"/>
      <c r="G176" s="99"/>
      <c r="H176" s="99"/>
      <c r="I176" s="98">
        <f t="shared" si="87"/>
        <v>50</v>
      </c>
      <c r="J176" s="104">
        <f t="shared" ref="J176" si="93">E176/D176*100</f>
        <v>50</v>
      </c>
      <c r="K176" s="98">
        <f>K177</f>
        <v>14155.2</v>
      </c>
      <c r="L176" s="98">
        <f t="shared" ref="L176:L177" si="94">E176/K176*100</f>
        <v>238.53424889793149</v>
      </c>
    </row>
    <row r="177" spans="1:12" ht="57.75" customHeight="1" x14ac:dyDescent="0.2">
      <c r="A177" s="263" t="s">
        <v>476</v>
      </c>
      <c r="B177" s="101" t="s">
        <v>342</v>
      </c>
      <c r="C177" s="52">
        <v>67530</v>
      </c>
      <c r="D177" s="52">
        <v>67530</v>
      </c>
      <c r="E177" s="52">
        <v>33765</v>
      </c>
      <c r="F177" s="53"/>
      <c r="G177" s="53"/>
      <c r="H177" s="53"/>
      <c r="I177" s="52">
        <f t="shared" si="87"/>
        <v>50</v>
      </c>
      <c r="J177" s="52">
        <f t="shared" si="88"/>
        <v>50</v>
      </c>
      <c r="K177" s="52">
        <v>14155.2</v>
      </c>
      <c r="L177" s="52">
        <f t="shared" si="94"/>
        <v>238.53424889793149</v>
      </c>
    </row>
    <row r="178" spans="1:12" ht="30.75" customHeight="1" x14ac:dyDescent="0.2">
      <c r="A178" s="170" t="s">
        <v>295</v>
      </c>
      <c r="B178" s="96" t="s">
        <v>199</v>
      </c>
      <c r="C178" s="112">
        <f>C179</f>
        <v>0</v>
      </c>
      <c r="D178" s="112">
        <f>D179</f>
        <v>0</v>
      </c>
      <c r="E178" s="112">
        <f>E179</f>
        <v>0</v>
      </c>
      <c r="F178" s="203">
        <f t="shared" ref="F178:H178" si="95">F179</f>
        <v>1075565800</v>
      </c>
      <c r="G178" s="203">
        <f t="shared" si="95"/>
        <v>1075565800</v>
      </c>
      <c r="H178" s="203">
        <f t="shared" si="95"/>
        <v>20510000</v>
      </c>
      <c r="I178" s="186">
        <v>0</v>
      </c>
      <c r="J178" s="186">
        <v>0</v>
      </c>
      <c r="K178" s="186">
        <f>K179</f>
        <v>2606.6</v>
      </c>
      <c r="L178" s="112">
        <f>L179</f>
        <v>0</v>
      </c>
    </row>
    <row r="179" spans="1:12" ht="30" customHeight="1" x14ac:dyDescent="0.2">
      <c r="A179" s="198" t="s">
        <v>344</v>
      </c>
      <c r="B179" s="13" t="s">
        <v>343</v>
      </c>
      <c r="C179" s="60">
        <v>0</v>
      </c>
      <c r="D179" s="60">
        <v>0</v>
      </c>
      <c r="E179" s="60">
        <v>0</v>
      </c>
      <c r="F179" s="53">
        <v>1075565800</v>
      </c>
      <c r="G179" s="53">
        <v>1075565800</v>
      </c>
      <c r="H179" s="53">
        <v>20510000</v>
      </c>
      <c r="I179" s="60">
        <v>0</v>
      </c>
      <c r="J179" s="60">
        <v>0</v>
      </c>
      <c r="K179" s="60">
        <v>2606.6</v>
      </c>
      <c r="L179" s="60">
        <v>0</v>
      </c>
    </row>
    <row r="180" spans="1:12" s="6" customFormat="1" ht="30" customHeight="1" x14ac:dyDescent="0.2">
      <c r="A180" s="176" t="s">
        <v>475</v>
      </c>
      <c r="B180" s="37" t="s">
        <v>200</v>
      </c>
      <c r="C180" s="39">
        <f>C181+C183+C189+C197+C200+C205+C213+C217+C185+C187+C191</f>
        <v>232940.80000000002</v>
      </c>
      <c r="D180" s="38">
        <f>D191+D193+D194+D196+D198+D200+D207+D209+D213+D217+D189+D205+D181+D183+D197+D185+D187</f>
        <v>436678.50000000006</v>
      </c>
      <c r="E180" s="39">
        <f>E191+E193+E194+E196+E198+E200+E207+E209+E213+E217+E189+E205+E187+E197+E181+E183+E185</f>
        <v>81350</v>
      </c>
      <c r="F180" s="39">
        <f t="shared" ref="F180:H180" si="96">F191+F193+F194+F196+F198+F200+F207+F209+F213+F217+F189+F205+F187+F197</f>
        <v>0</v>
      </c>
      <c r="G180" s="39">
        <f t="shared" si="96"/>
        <v>0</v>
      </c>
      <c r="H180" s="39">
        <f t="shared" si="96"/>
        <v>45026.64</v>
      </c>
      <c r="I180" s="39">
        <f>E180/C180*100</f>
        <v>34.923036239250486</v>
      </c>
      <c r="J180" s="39">
        <f>E180/D180*100</f>
        <v>18.629266153474465</v>
      </c>
      <c r="K180" s="39">
        <f>K191+K193+K194+K196+K198+K200+K213+K215+K217+K212+K181+K187+K207+K209+K197+K189</f>
        <v>78303.7</v>
      </c>
      <c r="L180" s="39">
        <f t="shared" si="89"/>
        <v>103.89036533394973</v>
      </c>
    </row>
    <row r="181" spans="1:12" s="6" customFormat="1" ht="39" customHeight="1" x14ac:dyDescent="0.2">
      <c r="A181" s="177" t="s">
        <v>474</v>
      </c>
      <c r="B181" s="121" t="s">
        <v>346</v>
      </c>
      <c r="C181" s="235">
        <f>C182</f>
        <v>111603.1</v>
      </c>
      <c r="D181" s="287">
        <f t="shared" ref="D181" si="97">D182</f>
        <v>130141.5</v>
      </c>
      <c r="E181" s="222">
        <v>0</v>
      </c>
      <c r="F181" s="288"/>
      <c r="G181" s="288"/>
      <c r="H181" s="288"/>
      <c r="I181" s="222">
        <v>0</v>
      </c>
      <c r="J181" s="184">
        <f>J182</f>
        <v>8.1341853035143767</v>
      </c>
      <c r="K181" s="184">
        <f>K182</f>
        <v>40704.1</v>
      </c>
      <c r="L181" s="39">
        <f t="shared" si="89"/>
        <v>0</v>
      </c>
    </row>
    <row r="182" spans="1:12" s="6" customFormat="1" ht="54.75" customHeight="1" x14ac:dyDescent="0.2">
      <c r="A182" s="249" t="s">
        <v>473</v>
      </c>
      <c r="B182" s="101" t="s">
        <v>345</v>
      </c>
      <c r="C182" s="236">
        <v>111603.1</v>
      </c>
      <c r="D182" s="257">
        <v>130141.5</v>
      </c>
      <c r="E182" s="60">
        <v>0</v>
      </c>
      <c r="F182" s="123"/>
      <c r="G182" s="123"/>
      <c r="H182" s="123"/>
      <c r="I182" s="285">
        <f t="shared" ref="I182:I186" si="98">I183</f>
        <v>0</v>
      </c>
      <c r="J182" s="285">
        <f t="shared" ref="J182:J186" si="99">J183</f>
        <v>8.1341853035143767</v>
      </c>
      <c r="K182" s="285">
        <f t="shared" ref="K182:L186" si="100">K183</f>
        <v>40704.1</v>
      </c>
      <c r="L182" s="285">
        <f t="shared" si="100"/>
        <v>0</v>
      </c>
    </row>
    <row r="183" spans="1:12" s="6" customFormat="1" ht="24" customHeight="1" x14ac:dyDescent="0.2">
      <c r="A183" s="249" t="s">
        <v>472</v>
      </c>
      <c r="B183" s="101" t="s">
        <v>356</v>
      </c>
      <c r="C183" s="284">
        <f>C184</f>
        <v>14546.3</v>
      </c>
      <c r="D183" s="257">
        <f>D184</f>
        <v>89046</v>
      </c>
      <c r="E183" s="60">
        <v>0</v>
      </c>
      <c r="F183" s="123"/>
      <c r="G183" s="123"/>
      <c r="H183" s="123"/>
      <c r="I183" s="285">
        <f t="shared" si="98"/>
        <v>0</v>
      </c>
      <c r="J183" s="285">
        <f t="shared" si="99"/>
        <v>8.1341853035143767</v>
      </c>
      <c r="K183" s="285">
        <f t="shared" si="100"/>
        <v>40704.1</v>
      </c>
      <c r="L183" s="285">
        <f t="shared" si="100"/>
        <v>0</v>
      </c>
    </row>
    <row r="184" spans="1:12" s="6" customFormat="1" ht="36" customHeight="1" x14ac:dyDescent="0.2">
      <c r="A184" s="249" t="s">
        <v>471</v>
      </c>
      <c r="B184" s="101" t="s">
        <v>359</v>
      </c>
      <c r="C184" s="284">
        <v>14546.3</v>
      </c>
      <c r="D184" s="257">
        <v>89046</v>
      </c>
      <c r="E184" s="60">
        <v>0</v>
      </c>
      <c r="F184" s="123"/>
      <c r="G184" s="123"/>
      <c r="H184" s="123"/>
      <c r="I184" s="285">
        <f t="shared" si="98"/>
        <v>0</v>
      </c>
      <c r="J184" s="285">
        <f t="shared" si="99"/>
        <v>8.1341853035143767</v>
      </c>
      <c r="K184" s="285">
        <v>40704.1</v>
      </c>
      <c r="L184" s="285">
        <f t="shared" si="100"/>
        <v>0</v>
      </c>
    </row>
    <row r="185" spans="1:12" s="6" customFormat="1" ht="55.5" customHeight="1" x14ac:dyDescent="0.2">
      <c r="A185" s="249" t="s">
        <v>592</v>
      </c>
      <c r="B185" s="101" t="s">
        <v>367</v>
      </c>
      <c r="C185" s="285">
        <f t="shared" ref="C185" si="101">C186</f>
        <v>0</v>
      </c>
      <c r="D185" s="284">
        <f t="shared" ref="C185:E186" si="102">D186</f>
        <v>1040.4000000000001</v>
      </c>
      <c r="E185" s="285">
        <f t="shared" si="102"/>
        <v>0</v>
      </c>
      <c r="F185" s="123"/>
      <c r="G185" s="123"/>
      <c r="H185" s="123"/>
      <c r="I185" s="285">
        <f t="shared" si="98"/>
        <v>0</v>
      </c>
      <c r="J185" s="285">
        <f t="shared" si="99"/>
        <v>8.1341853035143767</v>
      </c>
      <c r="K185" s="285">
        <f t="shared" si="100"/>
        <v>4217.5</v>
      </c>
      <c r="L185" s="285">
        <f t="shared" si="100"/>
        <v>0</v>
      </c>
    </row>
    <row r="186" spans="1:12" s="6" customFormat="1" ht="55.5" customHeight="1" x14ac:dyDescent="0.2">
      <c r="A186" s="249" t="s">
        <v>592</v>
      </c>
      <c r="B186" s="101" t="s">
        <v>365</v>
      </c>
      <c r="C186" s="285">
        <f t="shared" si="102"/>
        <v>0</v>
      </c>
      <c r="D186" s="257">
        <v>1040.4000000000001</v>
      </c>
      <c r="E186" s="60"/>
      <c r="F186" s="123"/>
      <c r="G186" s="123"/>
      <c r="H186" s="123"/>
      <c r="I186" s="285">
        <f t="shared" si="98"/>
        <v>0</v>
      </c>
      <c r="J186" s="285">
        <f t="shared" si="99"/>
        <v>8.1341853035143767</v>
      </c>
      <c r="K186" s="285">
        <f t="shared" si="100"/>
        <v>4217.5</v>
      </c>
      <c r="L186" s="289">
        <f t="shared" si="89"/>
        <v>0</v>
      </c>
    </row>
    <row r="187" spans="1:12" s="6" customFormat="1" ht="44.25" customHeight="1" x14ac:dyDescent="0.2">
      <c r="A187" s="170" t="s">
        <v>244</v>
      </c>
      <c r="B187" s="96" t="s">
        <v>204</v>
      </c>
      <c r="C187" s="98">
        <v>0</v>
      </c>
      <c r="D187" s="112">
        <f>D188</f>
        <v>1565</v>
      </c>
      <c r="E187" s="112">
        <f t="shared" ref="E187:H187" si="103">E188</f>
        <v>127.3</v>
      </c>
      <c r="F187" s="112">
        <f t="shared" si="103"/>
        <v>0</v>
      </c>
      <c r="G187" s="112">
        <f t="shared" si="103"/>
        <v>0</v>
      </c>
      <c r="H187" s="112">
        <f t="shared" si="103"/>
        <v>0</v>
      </c>
      <c r="I187" s="186">
        <v>0</v>
      </c>
      <c r="J187" s="203">
        <f t="shared" si="88"/>
        <v>8.1341853035143767</v>
      </c>
      <c r="K187" s="112">
        <f>K188</f>
        <v>4217.5</v>
      </c>
      <c r="L187" s="203">
        <f t="shared" si="89"/>
        <v>3.0183758150563129</v>
      </c>
    </row>
    <row r="188" spans="1:12" s="6" customFormat="1" ht="47.25" customHeight="1" x14ac:dyDescent="0.2">
      <c r="A188" s="137" t="s">
        <v>405</v>
      </c>
      <c r="B188" s="13" t="s">
        <v>347</v>
      </c>
      <c r="C188" s="52">
        <v>0</v>
      </c>
      <c r="D188" s="60">
        <v>1565</v>
      </c>
      <c r="E188" s="52">
        <v>127.3</v>
      </c>
      <c r="F188" s="85"/>
      <c r="G188" s="85"/>
      <c r="H188" s="85"/>
      <c r="I188" s="60">
        <v>0</v>
      </c>
      <c r="J188" s="52">
        <f t="shared" si="88"/>
        <v>8.1341853035143767</v>
      </c>
      <c r="K188" s="60">
        <v>4217.5</v>
      </c>
      <c r="L188" s="108">
        <f t="shared" si="89"/>
        <v>3.0183758150563129</v>
      </c>
    </row>
    <row r="189" spans="1:12" s="6" customFormat="1" ht="45" customHeight="1" x14ac:dyDescent="0.2">
      <c r="A189" s="137" t="s">
        <v>300</v>
      </c>
      <c r="B189" s="96" t="s">
        <v>258</v>
      </c>
      <c r="C189" s="98">
        <f>C190</f>
        <v>8463.2999999999993</v>
      </c>
      <c r="D189" s="98">
        <f>D190</f>
        <v>8463.2999999999993</v>
      </c>
      <c r="E189" s="203">
        <f t="shared" ref="E189" si="104">E190</f>
        <v>4494.5</v>
      </c>
      <c r="F189" s="204"/>
      <c r="G189" s="204"/>
      <c r="H189" s="204"/>
      <c r="I189" s="186">
        <v>0</v>
      </c>
      <c r="J189" s="98">
        <f t="shared" si="88"/>
        <v>53.105762527619262</v>
      </c>
      <c r="K189" s="98">
        <f>K190</f>
        <v>2894.9</v>
      </c>
      <c r="L189" s="203">
        <f>E189/K189*100</f>
        <v>155.25579467339114</v>
      </c>
    </row>
    <row r="190" spans="1:12" s="6" customFormat="1" ht="57.75" customHeight="1" x14ac:dyDescent="0.2">
      <c r="A190" s="249" t="s">
        <v>470</v>
      </c>
      <c r="B190" s="13" t="s">
        <v>348</v>
      </c>
      <c r="C190" s="52">
        <v>8463.2999999999993</v>
      </c>
      <c r="D190" s="52">
        <v>8463.2999999999993</v>
      </c>
      <c r="E190" s="52">
        <v>4494.5</v>
      </c>
      <c r="F190" s="85"/>
      <c r="G190" s="85"/>
      <c r="H190" s="85"/>
      <c r="I190" s="60">
        <v>0</v>
      </c>
      <c r="J190" s="52">
        <f t="shared" si="88"/>
        <v>53.105762527619262</v>
      </c>
      <c r="K190" s="60">
        <v>2894.9</v>
      </c>
      <c r="L190" s="60">
        <v>0</v>
      </c>
    </row>
    <row r="191" spans="1:12" s="6" customFormat="1" ht="27" customHeight="1" x14ac:dyDescent="0.2">
      <c r="A191" s="170" t="s">
        <v>469</v>
      </c>
      <c r="B191" s="121" t="s">
        <v>201</v>
      </c>
      <c r="C191" s="120">
        <f>C192</f>
        <v>0</v>
      </c>
      <c r="D191" s="122">
        <f>D192</f>
        <v>3175.2</v>
      </c>
      <c r="E191" s="227">
        <f>E192</f>
        <v>3175.2</v>
      </c>
      <c r="F191" s="228"/>
      <c r="G191" s="228"/>
      <c r="H191" s="228"/>
      <c r="I191" s="229">
        <v>0</v>
      </c>
      <c r="J191" s="229">
        <v>0</v>
      </c>
      <c r="K191" s="230">
        <f>K192</f>
        <v>3628.8</v>
      </c>
      <c r="L191" s="230">
        <f>E191/K191*100</f>
        <v>87.499999999999986</v>
      </c>
    </row>
    <row r="192" spans="1:12" s="6" customFormat="1" ht="24" customHeight="1" x14ac:dyDescent="0.2">
      <c r="A192" s="249" t="s">
        <v>468</v>
      </c>
      <c r="B192" s="101" t="s">
        <v>349</v>
      </c>
      <c r="C192" s="60">
        <v>0</v>
      </c>
      <c r="D192" s="60">
        <v>3175.2</v>
      </c>
      <c r="E192" s="52">
        <v>3175.2</v>
      </c>
      <c r="F192" s="95"/>
      <c r="G192" s="95"/>
      <c r="H192" s="95"/>
      <c r="I192" s="60">
        <v>0</v>
      </c>
      <c r="J192" s="60">
        <v>0</v>
      </c>
      <c r="K192" s="52">
        <v>3628.8</v>
      </c>
      <c r="L192" s="71">
        <f>E192/K192*100</f>
        <v>87.499999999999986</v>
      </c>
    </row>
    <row r="193" spans="1:12" s="6" customFormat="1" ht="44.25" hidden="1" customHeight="1" x14ac:dyDescent="0.2">
      <c r="A193" s="137"/>
      <c r="B193" s="101"/>
      <c r="C193" s="93"/>
      <c r="D193" s="93"/>
      <c r="E193" s="93"/>
      <c r="F193" s="123"/>
      <c r="G193" s="123"/>
      <c r="H193" s="123"/>
      <c r="I193" s="108"/>
      <c r="J193" s="39" t="e">
        <f t="shared" ref="J193:J218" si="105">E193/D193*100</f>
        <v>#DIV/0!</v>
      </c>
      <c r="K193" s="93"/>
      <c r="L193" s="39" t="e">
        <f t="shared" si="89"/>
        <v>#DIV/0!</v>
      </c>
    </row>
    <row r="194" spans="1:12" s="6" customFormat="1" ht="0.75" hidden="1" customHeight="1" x14ac:dyDescent="0.2">
      <c r="A194" s="170"/>
      <c r="B194" s="96"/>
      <c r="C194" s="105">
        <f>C195</f>
        <v>0</v>
      </c>
      <c r="D194" s="105"/>
      <c r="E194" s="105"/>
      <c r="F194" s="124"/>
      <c r="G194" s="124"/>
      <c r="H194" s="124"/>
      <c r="I194" s="108"/>
      <c r="J194" s="39" t="e">
        <f t="shared" si="105"/>
        <v>#DIV/0!</v>
      </c>
      <c r="K194" s="105"/>
      <c r="L194" s="39" t="e">
        <f t="shared" si="89"/>
        <v>#DIV/0!</v>
      </c>
    </row>
    <row r="195" spans="1:12" s="6" customFormat="1" ht="35.25" hidden="1" customHeight="1" x14ac:dyDescent="0.2">
      <c r="A195" s="173"/>
      <c r="B195" s="101"/>
      <c r="C195" s="93"/>
      <c r="D195" s="93"/>
      <c r="E195" s="93"/>
      <c r="F195" s="123"/>
      <c r="G195" s="123"/>
      <c r="H195" s="123"/>
      <c r="I195" s="108"/>
      <c r="J195" s="39" t="e">
        <f t="shared" si="105"/>
        <v>#DIV/0!</v>
      </c>
      <c r="K195" s="93"/>
      <c r="L195" s="39" t="e">
        <f t="shared" si="89"/>
        <v>#DIV/0!</v>
      </c>
    </row>
    <row r="196" spans="1:12" s="6" customFormat="1" ht="27" hidden="1" customHeight="1" x14ac:dyDescent="0.2">
      <c r="A196" s="170"/>
      <c r="B196" s="96"/>
      <c r="C196" s="98">
        <v>0</v>
      </c>
      <c r="D196" s="98">
        <v>0</v>
      </c>
      <c r="E196" s="98">
        <v>0</v>
      </c>
      <c r="F196" s="105">
        <f t="shared" ref="F196:H196" si="106">F197</f>
        <v>0</v>
      </c>
      <c r="G196" s="105">
        <f t="shared" si="106"/>
        <v>0</v>
      </c>
      <c r="H196" s="105">
        <f t="shared" si="106"/>
        <v>0</v>
      </c>
      <c r="I196" s="108"/>
      <c r="J196" s="98">
        <v>0</v>
      </c>
      <c r="K196" s="98">
        <v>0</v>
      </c>
      <c r="L196" s="98">
        <v>0</v>
      </c>
    </row>
    <row r="197" spans="1:12" s="6" customFormat="1" ht="20.25" customHeight="1" x14ac:dyDescent="0.2">
      <c r="A197" s="170" t="s">
        <v>467</v>
      </c>
      <c r="B197" s="96" t="s">
        <v>205</v>
      </c>
      <c r="C197" s="98">
        <f>C199</f>
        <v>0</v>
      </c>
      <c r="D197" s="186">
        <f>D199</f>
        <v>2856.4</v>
      </c>
      <c r="E197" s="203">
        <f>E199</f>
        <v>980.3</v>
      </c>
      <c r="F197" s="204"/>
      <c r="G197" s="204"/>
      <c r="H197" s="204"/>
      <c r="I197" s="203"/>
      <c r="J197" s="186">
        <v>0</v>
      </c>
      <c r="K197" s="186">
        <f>K199</f>
        <v>471.6</v>
      </c>
      <c r="L197" s="203">
        <f>E197/K197*100</f>
        <v>207.86683630195077</v>
      </c>
    </row>
    <row r="198" spans="1:12" s="6" customFormat="1" ht="0.75" customHeight="1" x14ac:dyDescent="0.2">
      <c r="A198" s="170" t="s">
        <v>103</v>
      </c>
      <c r="B198" s="96" t="s">
        <v>202</v>
      </c>
      <c r="C198" s="98">
        <f>C199</f>
        <v>0</v>
      </c>
      <c r="D198" s="98"/>
      <c r="E198" s="98"/>
      <c r="F198" s="95"/>
      <c r="G198" s="95"/>
      <c r="H198" s="95"/>
      <c r="I198" s="108"/>
      <c r="J198" s="108" t="e">
        <f t="shared" si="105"/>
        <v>#DIV/0!</v>
      </c>
      <c r="K198" s="108"/>
      <c r="L198" s="108" t="e">
        <f t="shared" si="89"/>
        <v>#DIV/0!</v>
      </c>
    </row>
    <row r="199" spans="1:12" s="6" customFormat="1" ht="27" customHeight="1" x14ac:dyDescent="0.2">
      <c r="A199" s="173" t="s">
        <v>466</v>
      </c>
      <c r="B199" s="101" t="s">
        <v>350</v>
      </c>
      <c r="C199" s="60">
        <v>0</v>
      </c>
      <c r="D199" s="60">
        <v>2856.4</v>
      </c>
      <c r="E199" s="60">
        <v>980.3</v>
      </c>
      <c r="F199" s="95"/>
      <c r="G199" s="95"/>
      <c r="H199" s="95"/>
      <c r="I199" s="60">
        <v>0</v>
      </c>
      <c r="J199" s="60">
        <v>0</v>
      </c>
      <c r="K199" s="60">
        <v>471.6</v>
      </c>
      <c r="L199" s="71">
        <f>E199/K199*100</f>
        <v>207.86683630195077</v>
      </c>
    </row>
    <row r="200" spans="1:12" s="6" customFormat="1" ht="68.25" customHeight="1" x14ac:dyDescent="0.2">
      <c r="A200" s="178" t="s">
        <v>465</v>
      </c>
      <c r="B200" s="121" t="s">
        <v>203</v>
      </c>
      <c r="C200" s="120">
        <f>C201+C203+C204+C202</f>
        <v>53898</v>
      </c>
      <c r="D200" s="120">
        <f>D201+D203+D204+D202</f>
        <v>120068.1</v>
      </c>
      <c r="E200" s="120">
        <f>E201+E203+E204+E202</f>
        <v>38617.4</v>
      </c>
      <c r="F200" s="205"/>
      <c r="G200" s="205"/>
      <c r="H200" s="205"/>
      <c r="I200" s="122">
        <f>I201</f>
        <v>0</v>
      </c>
      <c r="J200" s="122">
        <f>J201</f>
        <v>0</v>
      </c>
      <c r="K200" s="122">
        <f>K201+K202+K203+K204</f>
        <v>0</v>
      </c>
      <c r="L200" s="122">
        <f>L201</f>
        <v>0</v>
      </c>
    </row>
    <row r="201" spans="1:12" s="6" customFormat="1" ht="104.25" customHeight="1" x14ac:dyDescent="0.2">
      <c r="A201" s="173" t="s">
        <v>464</v>
      </c>
      <c r="B201" s="13" t="s">
        <v>351</v>
      </c>
      <c r="C201" s="52">
        <v>5918.9</v>
      </c>
      <c r="D201" s="52">
        <v>5918.9</v>
      </c>
      <c r="E201" s="60">
        <v>0</v>
      </c>
      <c r="F201" s="85"/>
      <c r="G201" s="85"/>
      <c r="H201" s="85"/>
      <c r="I201" s="60">
        <v>0</v>
      </c>
      <c r="J201" s="60">
        <v>0</v>
      </c>
      <c r="K201" s="60">
        <v>0</v>
      </c>
      <c r="L201" s="60">
        <v>0</v>
      </c>
    </row>
    <row r="202" spans="1:12" s="6" customFormat="1" ht="117.75" customHeight="1" x14ac:dyDescent="0.2">
      <c r="A202" s="173" t="s">
        <v>463</v>
      </c>
      <c r="B202" s="13" t="s">
        <v>352</v>
      </c>
      <c r="C202" s="60">
        <v>0</v>
      </c>
      <c r="D202" s="60">
        <v>66170.100000000006</v>
      </c>
      <c r="E202" s="60">
        <v>30183</v>
      </c>
      <c r="F202" s="85"/>
      <c r="G202" s="85"/>
      <c r="H202" s="85"/>
      <c r="I202" s="60">
        <v>0</v>
      </c>
      <c r="J202" s="60">
        <v>0</v>
      </c>
      <c r="K202" s="60">
        <v>0</v>
      </c>
      <c r="L202" s="60">
        <v>0</v>
      </c>
    </row>
    <row r="203" spans="1:12" s="27" customFormat="1" ht="93" customHeight="1" x14ac:dyDescent="0.2">
      <c r="A203" s="173" t="s">
        <v>462</v>
      </c>
      <c r="B203" s="101" t="s">
        <v>353</v>
      </c>
      <c r="C203" s="71">
        <v>44644.6</v>
      </c>
      <c r="D203" s="71">
        <v>44644.6</v>
      </c>
      <c r="E203" s="60">
        <v>8434.4</v>
      </c>
      <c r="F203" s="123"/>
      <c r="G203" s="123"/>
      <c r="H203" s="123"/>
      <c r="I203" s="60">
        <v>0</v>
      </c>
      <c r="J203" s="60">
        <v>0</v>
      </c>
      <c r="K203" s="60">
        <v>0</v>
      </c>
      <c r="L203" s="60">
        <v>0</v>
      </c>
    </row>
    <row r="204" spans="1:12" s="6" customFormat="1" ht="105" customHeight="1" x14ac:dyDescent="0.2">
      <c r="A204" s="173" t="s">
        <v>461</v>
      </c>
      <c r="B204" s="101" t="s">
        <v>355</v>
      </c>
      <c r="C204" s="71">
        <v>3334.5</v>
      </c>
      <c r="D204" s="71">
        <v>3334.5</v>
      </c>
      <c r="E204" s="60">
        <v>0</v>
      </c>
      <c r="F204" s="123"/>
      <c r="G204" s="123"/>
      <c r="H204" s="123"/>
      <c r="I204" s="60">
        <v>0</v>
      </c>
      <c r="J204" s="60">
        <v>0</v>
      </c>
      <c r="K204" s="60">
        <v>0</v>
      </c>
      <c r="L204" s="60">
        <v>0</v>
      </c>
    </row>
    <row r="205" spans="1:12" s="6" customFormat="1" ht="18.75" hidden="1" customHeight="1" x14ac:dyDescent="0.2">
      <c r="A205" s="263" t="s">
        <v>358</v>
      </c>
      <c r="B205" s="96" t="s">
        <v>356</v>
      </c>
      <c r="C205" s="98">
        <f>C206</f>
        <v>0</v>
      </c>
      <c r="D205" s="98">
        <f>D206</f>
        <v>0</v>
      </c>
      <c r="E205" s="98">
        <v>0</v>
      </c>
      <c r="F205" s="124"/>
      <c r="G205" s="124"/>
      <c r="H205" s="124"/>
      <c r="I205" s="98">
        <v>0</v>
      </c>
      <c r="J205" s="98">
        <v>0</v>
      </c>
      <c r="K205" s="98">
        <v>0</v>
      </c>
      <c r="L205" s="203" t="e">
        <f t="shared" ref="L205:L210" si="107">E205/K205*100</f>
        <v>#DIV/0!</v>
      </c>
    </row>
    <row r="206" spans="1:12" s="6" customFormat="1" ht="29.25" hidden="1" customHeight="1" x14ac:dyDescent="0.2">
      <c r="A206" s="263" t="s">
        <v>357</v>
      </c>
      <c r="B206" s="101" t="s">
        <v>359</v>
      </c>
      <c r="C206" s="71"/>
      <c r="D206" s="71"/>
      <c r="E206" s="52">
        <v>0</v>
      </c>
      <c r="F206" s="123"/>
      <c r="G206" s="123"/>
      <c r="H206" s="123"/>
      <c r="I206" s="52">
        <v>0</v>
      </c>
      <c r="J206" s="52">
        <v>0</v>
      </c>
      <c r="K206" s="52">
        <v>0</v>
      </c>
      <c r="L206" s="206" t="e">
        <f t="shared" si="107"/>
        <v>#DIV/0!</v>
      </c>
    </row>
    <row r="207" spans="1:12" s="6" customFormat="1" ht="44.25" hidden="1" customHeight="1" x14ac:dyDescent="0.2">
      <c r="A207" s="171" t="s">
        <v>360</v>
      </c>
      <c r="B207" s="96" t="s">
        <v>217</v>
      </c>
      <c r="C207" s="98">
        <v>0</v>
      </c>
      <c r="D207" s="112">
        <v>0</v>
      </c>
      <c r="E207" s="112">
        <v>0</v>
      </c>
      <c r="F207" s="124"/>
      <c r="G207" s="124"/>
      <c r="H207" s="124"/>
      <c r="I207" s="112">
        <v>0</v>
      </c>
      <c r="J207" s="112">
        <v>0</v>
      </c>
      <c r="K207" s="112">
        <v>0</v>
      </c>
      <c r="L207" s="203" t="e">
        <f t="shared" si="107"/>
        <v>#DIV/0!</v>
      </c>
    </row>
    <row r="208" spans="1:12" s="6" customFormat="1" ht="43.5" hidden="1" customHeight="1" x14ac:dyDescent="0.2">
      <c r="A208" s="156" t="s">
        <v>362</v>
      </c>
      <c r="B208" s="101" t="s">
        <v>361</v>
      </c>
      <c r="C208" s="52">
        <v>0</v>
      </c>
      <c r="D208" s="60">
        <v>0</v>
      </c>
      <c r="E208" s="60">
        <v>0</v>
      </c>
      <c r="F208" s="123"/>
      <c r="G208" s="123"/>
      <c r="H208" s="123"/>
      <c r="I208" s="60">
        <v>0</v>
      </c>
      <c r="J208" s="60">
        <v>0</v>
      </c>
      <c r="K208" s="60">
        <v>0</v>
      </c>
      <c r="L208" s="206" t="e">
        <f t="shared" si="107"/>
        <v>#DIV/0!</v>
      </c>
    </row>
    <row r="209" spans="1:12" s="6" customFormat="1" ht="51.75" hidden="1" customHeight="1" x14ac:dyDescent="0.2">
      <c r="A209" s="274" t="s">
        <v>366</v>
      </c>
      <c r="B209" s="251" t="s">
        <v>367</v>
      </c>
      <c r="C209" s="98">
        <f>C210</f>
        <v>0</v>
      </c>
      <c r="D209" s="98">
        <f>D210</f>
        <v>0</v>
      </c>
      <c r="E209" s="98">
        <v>0</v>
      </c>
      <c r="F209" s="124"/>
      <c r="G209" s="124"/>
      <c r="H209" s="124"/>
      <c r="I209" s="98">
        <v>0</v>
      </c>
      <c r="J209" s="98">
        <v>0</v>
      </c>
      <c r="K209" s="98">
        <v>0</v>
      </c>
      <c r="L209" s="203" t="e">
        <f t="shared" si="107"/>
        <v>#DIV/0!</v>
      </c>
    </row>
    <row r="210" spans="1:12" s="6" customFormat="1" ht="56.25" hidden="1" customHeight="1" x14ac:dyDescent="0.2">
      <c r="A210" s="275" t="s">
        <v>364</v>
      </c>
      <c r="B210" s="252" t="s">
        <v>365</v>
      </c>
      <c r="C210" s="52">
        <v>0</v>
      </c>
      <c r="D210" s="60">
        <v>0</v>
      </c>
      <c r="E210" s="52">
        <v>0</v>
      </c>
      <c r="F210" s="123"/>
      <c r="G210" s="123"/>
      <c r="H210" s="123"/>
      <c r="I210" s="52">
        <v>0</v>
      </c>
      <c r="J210" s="52">
        <v>0</v>
      </c>
      <c r="K210" s="52">
        <v>0</v>
      </c>
      <c r="L210" s="206" t="e">
        <f t="shared" si="107"/>
        <v>#DIV/0!</v>
      </c>
    </row>
    <row r="211" spans="1:12" s="6" customFormat="1" ht="27.75" hidden="1" customHeight="1" x14ac:dyDescent="0.2">
      <c r="A211" s="276" t="s">
        <v>371</v>
      </c>
      <c r="B211" s="251" t="s">
        <v>369</v>
      </c>
      <c r="C211" s="203">
        <v>0</v>
      </c>
      <c r="D211" s="186">
        <v>0</v>
      </c>
      <c r="E211" s="98">
        <f>E212</f>
        <v>0</v>
      </c>
      <c r="F211" s="123"/>
      <c r="G211" s="123"/>
      <c r="H211" s="123"/>
      <c r="I211" s="203" t="e">
        <f t="shared" ref="I211:I218" si="108">E211/C211*100</f>
        <v>#DIV/0!</v>
      </c>
      <c r="J211" s="203" t="e">
        <f t="shared" si="105"/>
        <v>#DIV/0!</v>
      </c>
      <c r="K211" s="203">
        <f>K212</f>
        <v>0</v>
      </c>
      <c r="L211" s="203" t="e">
        <f t="shared" si="89"/>
        <v>#DIV/0!</v>
      </c>
    </row>
    <row r="212" spans="1:12" s="6" customFormat="1" ht="25.5" hidden="1" customHeight="1" x14ac:dyDescent="0.2">
      <c r="A212" s="277" t="s">
        <v>368</v>
      </c>
      <c r="B212" s="252" t="s">
        <v>370</v>
      </c>
      <c r="C212" s="52">
        <v>0</v>
      </c>
      <c r="D212" s="60">
        <v>0</v>
      </c>
      <c r="E212" s="71"/>
      <c r="F212" s="123"/>
      <c r="G212" s="123"/>
      <c r="H212" s="123"/>
      <c r="I212" s="198" t="e">
        <f t="shared" si="108"/>
        <v>#DIV/0!</v>
      </c>
      <c r="J212" s="198" t="e">
        <f t="shared" si="105"/>
        <v>#DIV/0!</v>
      </c>
      <c r="K212" s="198"/>
      <c r="L212" s="198" t="e">
        <f t="shared" si="89"/>
        <v>#DIV/0!</v>
      </c>
    </row>
    <row r="213" spans="1:12" s="6" customFormat="1" ht="24.75" customHeight="1" x14ac:dyDescent="0.2">
      <c r="A213" s="274" t="s">
        <v>460</v>
      </c>
      <c r="B213" s="251" t="s">
        <v>372</v>
      </c>
      <c r="C213" s="98">
        <f>C214</f>
        <v>6528.6</v>
      </c>
      <c r="D213" s="98">
        <f>D214</f>
        <v>6528.6</v>
      </c>
      <c r="E213" s="98">
        <f>E214</f>
        <v>616.5</v>
      </c>
      <c r="F213" s="224"/>
      <c r="G213" s="224"/>
      <c r="H213" s="224"/>
      <c r="I213" s="223">
        <v>0</v>
      </c>
      <c r="J213" s="223">
        <v>0</v>
      </c>
      <c r="K213" s="223">
        <f>K214</f>
        <v>329.8</v>
      </c>
      <c r="L213" s="100">
        <f>E213/K213*100</f>
        <v>186.93147362037598</v>
      </c>
    </row>
    <row r="214" spans="1:12" s="6" customFormat="1" ht="27" customHeight="1" x14ac:dyDescent="0.2">
      <c r="A214" s="275" t="s">
        <v>459</v>
      </c>
      <c r="B214" s="252" t="s">
        <v>363</v>
      </c>
      <c r="C214" s="71">
        <v>6528.6</v>
      </c>
      <c r="D214" s="71">
        <v>6528.6</v>
      </c>
      <c r="E214" s="60">
        <v>616.5</v>
      </c>
      <c r="F214" s="123"/>
      <c r="G214" s="123"/>
      <c r="H214" s="123"/>
      <c r="I214" s="60">
        <v>0</v>
      </c>
      <c r="J214" s="60">
        <v>0</v>
      </c>
      <c r="K214">
        <v>329.8</v>
      </c>
      <c r="L214" s="100">
        <f>E214/K214*100</f>
        <v>186.93147362037598</v>
      </c>
    </row>
    <row r="215" spans="1:12" s="6" customFormat="1" ht="0.75" customHeight="1" x14ac:dyDescent="0.2">
      <c r="A215" s="276" t="s">
        <v>375</v>
      </c>
      <c r="B215" s="251" t="s">
        <v>376</v>
      </c>
      <c r="C215" s="203">
        <v>0</v>
      </c>
      <c r="D215" s="186">
        <v>0</v>
      </c>
      <c r="E215" s="186">
        <v>0</v>
      </c>
      <c r="F215" s="204"/>
      <c r="G215" s="204"/>
      <c r="H215" s="204"/>
      <c r="I215" s="186">
        <v>0</v>
      </c>
      <c r="J215" s="186">
        <v>0</v>
      </c>
      <c r="K215" s="203">
        <f>K216</f>
        <v>0</v>
      </c>
      <c r="L215" s="253" t="e">
        <f t="shared" si="89"/>
        <v>#DIV/0!</v>
      </c>
    </row>
    <row r="216" spans="1:12" s="6" customFormat="1" ht="30.75" hidden="1" customHeight="1" x14ac:dyDescent="0.2">
      <c r="A216" s="249" t="s">
        <v>373</v>
      </c>
      <c r="B216" s="252" t="s">
        <v>374</v>
      </c>
      <c r="C216" s="52">
        <v>0</v>
      </c>
      <c r="D216" s="60">
        <v>0</v>
      </c>
      <c r="E216" s="60">
        <v>0</v>
      </c>
      <c r="F216" s="123"/>
      <c r="G216" s="123"/>
      <c r="H216" s="123"/>
      <c r="I216" s="60">
        <v>0</v>
      </c>
      <c r="J216" s="60">
        <v>0</v>
      </c>
      <c r="K216" s="71"/>
      <c r="L216" s="198" t="e">
        <f t="shared" si="89"/>
        <v>#DIV/0!</v>
      </c>
    </row>
    <row r="217" spans="1:12" ht="18.75" customHeight="1" x14ac:dyDescent="0.2">
      <c r="A217" s="170" t="s">
        <v>458</v>
      </c>
      <c r="B217" s="96" t="s">
        <v>206</v>
      </c>
      <c r="C217" s="98">
        <f>C218</f>
        <v>37901.5</v>
      </c>
      <c r="D217" s="98">
        <f t="shared" ref="D217:E217" si="109">D218</f>
        <v>73794</v>
      </c>
      <c r="E217" s="98">
        <f t="shared" si="109"/>
        <v>33338.800000000003</v>
      </c>
      <c r="F217" s="53">
        <v>0</v>
      </c>
      <c r="G217" s="53">
        <v>0</v>
      </c>
      <c r="H217" s="53">
        <v>45026.64</v>
      </c>
      <c r="I217" s="98">
        <f t="shared" si="108"/>
        <v>87.961690170573732</v>
      </c>
      <c r="J217" s="98">
        <f t="shared" si="105"/>
        <v>45.178198769547663</v>
      </c>
      <c r="K217" s="98">
        <f>K218</f>
        <v>26057</v>
      </c>
      <c r="L217" s="98">
        <f t="shared" si="89"/>
        <v>127.94565759680701</v>
      </c>
    </row>
    <row r="218" spans="1:12" ht="21" customHeight="1" x14ac:dyDescent="0.2">
      <c r="A218" s="137" t="s">
        <v>457</v>
      </c>
      <c r="B218" s="13" t="s">
        <v>354</v>
      </c>
      <c r="C218" s="52">
        <v>37901.5</v>
      </c>
      <c r="D218" s="52">
        <v>73794</v>
      </c>
      <c r="E218" s="52">
        <v>33338.800000000003</v>
      </c>
      <c r="F218" s="53">
        <v>0</v>
      </c>
      <c r="G218" s="53">
        <v>0</v>
      </c>
      <c r="H218" s="53">
        <v>45026.64</v>
      </c>
      <c r="I218" s="71">
        <f t="shared" si="108"/>
        <v>87.961690170573732</v>
      </c>
      <c r="J218" s="71">
        <f t="shared" si="105"/>
        <v>45.178198769547663</v>
      </c>
      <c r="K218" s="71">
        <v>26057</v>
      </c>
      <c r="L218" s="71">
        <f t="shared" si="89"/>
        <v>127.94565759680701</v>
      </c>
    </row>
    <row r="219" spans="1:12" s="6" customFormat="1" ht="25.5" customHeight="1" x14ac:dyDescent="0.2">
      <c r="A219" s="176" t="s">
        <v>456</v>
      </c>
      <c r="B219" s="37" t="s">
        <v>207</v>
      </c>
      <c r="C219" s="39">
        <f>C224+C226+C228+C230+C232+C236+C238+C240+C220+C222</f>
        <v>313293.60000000003</v>
      </c>
      <c r="D219" s="39">
        <f>D224+D226+D228+D230+D232+D236+D238+D240+D220+D222</f>
        <v>312511.7</v>
      </c>
      <c r="E219" s="39">
        <f>E224+E226+E228+E230+E232+E236+E238+E240+E220+E222</f>
        <v>191681.99999999997</v>
      </c>
      <c r="F219" s="85">
        <v>2939518800</v>
      </c>
      <c r="G219" s="85">
        <v>2939518800</v>
      </c>
      <c r="H219" s="85">
        <v>1157050450</v>
      </c>
      <c r="I219" s="39">
        <f t="shared" si="87"/>
        <v>61.182864890952118</v>
      </c>
      <c r="J219" s="39">
        <f t="shared" si="88"/>
        <v>61.335943582272265</v>
      </c>
      <c r="K219" s="39">
        <f>K224+K226+K228+K230+K236+K238+K240+K220+K222</f>
        <v>173482.80000000002</v>
      </c>
      <c r="L219" s="39">
        <f t="shared" si="89"/>
        <v>110.49049242922062</v>
      </c>
    </row>
    <row r="220" spans="1:12" s="6" customFormat="1" ht="66" customHeight="1" x14ac:dyDescent="0.2">
      <c r="A220" s="170" t="s">
        <v>455</v>
      </c>
      <c r="B220" s="96" t="s">
        <v>245</v>
      </c>
      <c r="C220" s="98">
        <f>C221</f>
        <v>3202.4</v>
      </c>
      <c r="D220" s="98">
        <f>D221</f>
        <v>2655</v>
      </c>
      <c r="E220" s="98">
        <f>E221</f>
        <v>2633.3</v>
      </c>
      <c r="F220" s="224"/>
      <c r="G220" s="224"/>
      <c r="H220" s="224"/>
      <c r="I220" s="223">
        <v>0</v>
      </c>
      <c r="J220" s="223">
        <v>0</v>
      </c>
      <c r="K220" s="223">
        <v>0</v>
      </c>
      <c r="L220" s="223">
        <v>0</v>
      </c>
    </row>
    <row r="221" spans="1:12" s="6" customFormat="1" ht="51" customHeight="1" x14ac:dyDescent="0.2">
      <c r="A221" s="173" t="s">
        <v>454</v>
      </c>
      <c r="B221" s="101" t="s">
        <v>377</v>
      </c>
      <c r="C221" s="71">
        <v>3202.4</v>
      </c>
      <c r="D221" s="71">
        <v>2655</v>
      </c>
      <c r="E221" s="60">
        <v>2633.3</v>
      </c>
      <c r="F221" s="95"/>
      <c r="G221" s="95"/>
      <c r="H221" s="95"/>
      <c r="I221" s="60">
        <v>0</v>
      </c>
      <c r="J221" s="60">
        <v>0</v>
      </c>
      <c r="K221" s="60">
        <v>0</v>
      </c>
      <c r="L221" s="60">
        <v>0</v>
      </c>
    </row>
    <row r="222" spans="1:12" s="6" customFormat="1" ht="49.5" customHeight="1" x14ac:dyDescent="0.2">
      <c r="A222" s="170" t="s">
        <v>453</v>
      </c>
      <c r="B222" s="96" t="s">
        <v>290</v>
      </c>
      <c r="C222" s="112">
        <f>C223</f>
        <v>13001.8</v>
      </c>
      <c r="D222" s="98">
        <f>D223</f>
        <v>13001.8</v>
      </c>
      <c r="E222" s="98">
        <f t="shared" ref="E222:H222" si="110">E223</f>
        <v>7718.9</v>
      </c>
      <c r="F222" s="98">
        <f t="shared" si="110"/>
        <v>0</v>
      </c>
      <c r="G222" s="98">
        <f t="shared" si="110"/>
        <v>0</v>
      </c>
      <c r="H222" s="98">
        <f t="shared" si="110"/>
        <v>0</v>
      </c>
      <c r="I222" s="98">
        <f t="shared" si="87"/>
        <v>59.367933670722515</v>
      </c>
      <c r="J222" s="98">
        <f t="shared" si="88"/>
        <v>59.367933670722515</v>
      </c>
      <c r="K222" s="98">
        <f>K223</f>
        <v>8132.7</v>
      </c>
      <c r="L222" s="203">
        <f t="shared" si="89"/>
        <v>94.911898877371598</v>
      </c>
    </row>
    <row r="223" spans="1:12" s="6" customFormat="1" ht="56.25" customHeight="1" x14ac:dyDescent="0.2">
      <c r="A223" s="173" t="s">
        <v>452</v>
      </c>
      <c r="B223" s="101" t="s">
        <v>378</v>
      </c>
      <c r="C223" s="54">
        <v>13001.8</v>
      </c>
      <c r="D223" s="71">
        <v>13001.8</v>
      </c>
      <c r="E223" s="52">
        <v>7718.9</v>
      </c>
      <c r="F223" s="95"/>
      <c r="G223" s="95"/>
      <c r="H223" s="95"/>
      <c r="I223" s="71">
        <f t="shared" si="87"/>
        <v>59.367933670722515</v>
      </c>
      <c r="J223" s="71">
        <f t="shared" si="88"/>
        <v>59.367933670722515</v>
      </c>
      <c r="K223" s="52">
        <v>8132.7</v>
      </c>
      <c r="L223" s="71">
        <f t="shared" si="89"/>
        <v>94.911898877371598</v>
      </c>
    </row>
    <row r="224" spans="1:12" ht="25.5" customHeight="1" x14ac:dyDescent="0.2">
      <c r="A224" s="170" t="s">
        <v>70</v>
      </c>
      <c r="B224" s="96" t="s">
        <v>208</v>
      </c>
      <c r="C224" s="97">
        <f>C225</f>
        <v>815.4</v>
      </c>
      <c r="D224" s="98">
        <f t="shared" ref="D224:E224" si="111">D225</f>
        <v>815.4</v>
      </c>
      <c r="E224" s="98">
        <f t="shared" si="111"/>
        <v>347.2</v>
      </c>
      <c r="F224" s="53">
        <v>48510200</v>
      </c>
      <c r="G224" s="53">
        <v>48510200</v>
      </c>
      <c r="H224" s="53">
        <v>48510200</v>
      </c>
      <c r="I224" s="98">
        <f t="shared" si="87"/>
        <v>42.580328673043901</v>
      </c>
      <c r="J224" s="98">
        <f t="shared" si="88"/>
        <v>42.580328673043901</v>
      </c>
      <c r="K224" s="98">
        <f t="shared" ref="K224" si="112">K225</f>
        <v>395.9</v>
      </c>
      <c r="L224" s="98">
        <f t="shared" si="89"/>
        <v>87.698913867138174</v>
      </c>
    </row>
    <row r="225" spans="1:12" ht="32.25" customHeight="1" x14ac:dyDescent="0.2">
      <c r="A225" s="137" t="s">
        <v>380</v>
      </c>
      <c r="B225" s="13" t="s">
        <v>379</v>
      </c>
      <c r="C225" s="51">
        <v>815.4</v>
      </c>
      <c r="D225" s="52">
        <v>815.4</v>
      </c>
      <c r="E225" s="52">
        <v>347.2</v>
      </c>
      <c r="F225" s="53">
        <v>48510200</v>
      </c>
      <c r="G225" s="53">
        <v>48510200</v>
      </c>
      <c r="H225" s="53">
        <v>48510200</v>
      </c>
      <c r="I225" s="52">
        <f>E225/C225*100</f>
        <v>42.580328673043901</v>
      </c>
      <c r="J225" s="52">
        <f t="shared" si="88"/>
        <v>42.580328673043901</v>
      </c>
      <c r="K225" s="52">
        <v>395.9</v>
      </c>
      <c r="L225" s="71">
        <f t="shared" si="89"/>
        <v>87.698913867138174</v>
      </c>
    </row>
    <row r="226" spans="1:12" ht="39" customHeight="1" x14ac:dyDescent="0.2">
      <c r="A226" s="170" t="s">
        <v>451</v>
      </c>
      <c r="B226" s="96" t="s">
        <v>209</v>
      </c>
      <c r="C226" s="97">
        <f>C227</f>
        <v>2</v>
      </c>
      <c r="D226" s="203">
        <f>D227</f>
        <v>2</v>
      </c>
      <c r="E226" s="223">
        <v>0</v>
      </c>
      <c r="F226" s="204"/>
      <c r="G226" s="204"/>
      <c r="H226" s="204"/>
      <c r="I226" s="223">
        <v>0</v>
      </c>
      <c r="J226" s="223">
        <v>0</v>
      </c>
      <c r="K226" s="223">
        <v>0</v>
      </c>
      <c r="L226" s="223">
        <v>0</v>
      </c>
    </row>
    <row r="227" spans="1:12" ht="50.25" customHeight="1" x14ac:dyDescent="0.2">
      <c r="A227" s="137" t="s">
        <v>450</v>
      </c>
      <c r="B227" s="13" t="s">
        <v>381</v>
      </c>
      <c r="C227" s="51">
        <v>2</v>
      </c>
      <c r="D227" s="52">
        <v>2</v>
      </c>
      <c r="E227" s="60">
        <v>0</v>
      </c>
      <c r="F227" s="53"/>
      <c r="G227" s="53"/>
      <c r="H227" s="53"/>
      <c r="I227" s="60">
        <v>0</v>
      </c>
      <c r="J227" s="60">
        <v>0</v>
      </c>
      <c r="K227" s="60">
        <v>0</v>
      </c>
      <c r="L227" s="60">
        <v>0</v>
      </c>
    </row>
    <row r="228" spans="1:12" ht="57.75" customHeight="1" x14ac:dyDescent="0.2">
      <c r="A228" s="170" t="s">
        <v>449</v>
      </c>
      <c r="B228" s="96" t="s">
        <v>210</v>
      </c>
      <c r="C228" s="97">
        <f>C229</f>
        <v>4431.8</v>
      </c>
      <c r="D228" s="98">
        <f>D229</f>
        <v>4431.8</v>
      </c>
      <c r="E228" s="98">
        <f>E229</f>
        <v>2150</v>
      </c>
      <c r="F228" s="53">
        <v>168300</v>
      </c>
      <c r="G228" s="53">
        <v>168300</v>
      </c>
      <c r="H228" s="53">
        <v>27000</v>
      </c>
      <c r="I228" s="98">
        <f t="shared" ref="I228:I239" si="113">E228/C228*100</f>
        <v>48.513019540592985</v>
      </c>
      <c r="J228" s="98">
        <f t="shared" si="88"/>
        <v>48.513019540592985</v>
      </c>
      <c r="K228" s="203">
        <f>K229</f>
        <v>1918.2</v>
      </c>
      <c r="L228" s="203">
        <f t="shared" si="89"/>
        <v>112.0842456469607</v>
      </c>
    </row>
    <row r="229" spans="1:12" ht="60" customHeight="1" x14ac:dyDescent="0.2">
      <c r="A229" s="137" t="s">
        <v>448</v>
      </c>
      <c r="B229" s="13" t="s">
        <v>382</v>
      </c>
      <c r="C229" s="51">
        <v>4431.8</v>
      </c>
      <c r="D229" s="52">
        <v>4431.8</v>
      </c>
      <c r="E229" s="52">
        <v>2150</v>
      </c>
      <c r="F229" s="53">
        <v>44300</v>
      </c>
      <c r="G229" s="53">
        <v>44300</v>
      </c>
      <c r="H229" s="53">
        <v>0</v>
      </c>
      <c r="I229" s="52">
        <f t="shared" si="113"/>
        <v>48.513019540592985</v>
      </c>
      <c r="J229" s="52">
        <f t="shared" si="88"/>
        <v>48.513019540592985</v>
      </c>
      <c r="K229" s="52">
        <v>1918.2</v>
      </c>
      <c r="L229" s="71">
        <f t="shared" si="89"/>
        <v>112.0842456469607</v>
      </c>
    </row>
    <row r="230" spans="1:12" ht="38.25" customHeight="1" x14ac:dyDescent="0.2">
      <c r="A230" s="274" t="s">
        <v>447</v>
      </c>
      <c r="B230" s="251" t="s">
        <v>384</v>
      </c>
      <c r="C230" s="97">
        <f>C231</f>
        <v>1222.7</v>
      </c>
      <c r="D230" s="98">
        <f t="shared" ref="D230:E230" si="114">D231</f>
        <v>1222.7</v>
      </c>
      <c r="E230" s="98">
        <f t="shared" si="114"/>
        <v>507.8</v>
      </c>
      <c r="F230" s="53">
        <v>44300</v>
      </c>
      <c r="G230" s="53">
        <v>44300</v>
      </c>
      <c r="H230" s="53">
        <v>0</v>
      </c>
      <c r="I230" s="98">
        <f t="shared" si="113"/>
        <v>41.53103786701562</v>
      </c>
      <c r="J230" s="98">
        <f t="shared" si="88"/>
        <v>41.53103786701562</v>
      </c>
      <c r="K230" s="98">
        <f>K231</f>
        <v>641.6</v>
      </c>
      <c r="L230" s="98">
        <f t="shared" si="89"/>
        <v>79.145885286783042</v>
      </c>
    </row>
    <row r="231" spans="1:12" ht="39.75" customHeight="1" x14ac:dyDescent="0.2">
      <c r="A231" s="263" t="s">
        <v>446</v>
      </c>
      <c r="B231" s="254" t="s">
        <v>383</v>
      </c>
      <c r="C231" s="51">
        <v>1222.7</v>
      </c>
      <c r="D231" s="52">
        <v>1222.7</v>
      </c>
      <c r="E231" s="52">
        <v>507.8</v>
      </c>
      <c r="F231" s="53">
        <v>603700</v>
      </c>
      <c r="G231" s="53">
        <v>603700</v>
      </c>
      <c r="H231" s="53">
        <v>150925</v>
      </c>
      <c r="I231" s="52">
        <f t="shared" si="113"/>
        <v>41.53103786701562</v>
      </c>
      <c r="J231" s="52">
        <f t="shared" si="88"/>
        <v>41.53103786701562</v>
      </c>
      <c r="K231" s="52">
        <v>641.6</v>
      </c>
      <c r="L231" s="71">
        <f t="shared" si="89"/>
        <v>79.145885286783042</v>
      </c>
    </row>
    <row r="232" spans="1:12" ht="0.75" hidden="1" customHeight="1" x14ac:dyDescent="0.2">
      <c r="A232" s="268"/>
      <c r="B232" s="96"/>
      <c r="C232" s="97">
        <f>C233</f>
        <v>0</v>
      </c>
      <c r="D232" s="98">
        <f t="shared" ref="D232:E236" si="115">D233</f>
        <v>0</v>
      </c>
      <c r="E232" s="98">
        <f t="shared" si="115"/>
        <v>0</v>
      </c>
      <c r="F232" s="53">
        <v>603700</v>
      </c>
      <c r="G232" s="53">
        <v>603700</v>
      </c>
      <c r="H232" s="53">
        <v>150925</v>
      </c>
      <c r="I232" s="52" t="e">
        <f t="shared" si="113"/>
        <v>#DIV/0!</v>
      </c>
      <c r="J232" s="98" t="e">
        <f t="shared" ref="J232" si="116">E232/D232*100</f>
        <v>#DIV/0!</v>
      </c>
      <c r="K232" s="98">
        <f t="shared" ref="K232:K236" si="117">K233</f>
        <v>0</v>
      </c>
      <c r="L232" s="120" t="e">
        <f t="shared" si="89"/>
        <v>#DIV/0!</v>
      </c>
    </row>
    <row r="233" spans="1:12" ht="67.5" hidden="1" customHeight="1" x14ac:dyDescent="0.2">
      <c r="A233" s="271"/>
      <c r="B233" s="101"/>
      <c r="C233" s="102"/>
      <c r="D233" s="71"/>
      <c r="E233" s="71">
        <v>0</v>
      </c>
      <c r="F233" s="95">
        <v>34314900</v>
      </c>
      <c r="G233" s="95">
        <v>34314900</v>
      </c>
      <c r="H233" s="95">
        <v>34314900</v>
      </c>
      <c r="I233" s="71">
        <v>0</v>
      </c>
      <c r="J233" s="71">
        <v>0</v>
      </c>
      <c r="K233" s="71">
        <v>0</v>
      </c>
      <c r="L233" s="71">
        <v>0</v>
      </c>
    </row>
    <row r="234" spans="1:12" ht="63" hidden="1" customHeight="1" x14ac:dyDescent="0.2">
      <c r="A234" s="170"/>
      <c r="B234" s="96"/>
      <c r="C234" s="97">
        <f>C235</f>
        <v>0</v>
      </c>
      <c r="D234" s="98">
        <f t="shared" si="115"/>
        <v>0</v>
      </c>
      <c r="E234" s="98">
        <f t="shared" si="115"/>
        <v>0</v>
      </c>
      <c r="F234" s="53">
        <v>603700</v>
      </c>
      <c r="G234" s="53">
        <v>603700</v>
      </c>
      <c r="H234" s="53">
        <v>150925</v>
      </c>
      <c r="I234" s="52" t="e">
        <f t="shared" si="113"/>
        <v>#DIV/0!</v>
      </c>
      <c r="J234" s="98" t="e">
        <f t="shared" ref="J234:J235" si="118">E234/D234*100</f>
        <v>#DIV/0!</v>
      </c>
      <c r="K234" s="98">
        <f t="shared" si="117"/>
        <v>0</v>
      </c>
      <c r="L234" s="120" t="e">
        <f t="shared" si="89"/>
        <v>#DIV/0!</v>
      </c>
    </row>
    <row r="235" spans="1:12" ht="55.5" hidden="1" customHeight="1" x14ac:dyDescent="0.2">
      <c r="A235" s="137"/>
      <c r="B235" s="13"/>
      <c r="C235" s="51"/>
      <c r="D235" s="52"/>
      <c r="E235" s="52"/>
      <c r="F235" s="53">
        <v>34314900</v>
      </c>
      <c r="G235" s="53">
        <v>34314900</v>
      </c>
      <c r="H235" s="53">
        <v>34314900</v>
      </c>
      <c r="I235" s="52" t="e">
        <f t="shared" si="113"/>
        <v>#DIV/0!</v>
      </c>
      <c r="J235" s="52" t="e">
        <f t="shared" si="118"/>
        <v>#DIV/0!</v>
      </c>
      <c r="K235" s="52"/>
      <c r="L235" s="120" t="e">
        <f t="shared" si="89"/>
        <v>#DIV/0!</v>
      </c>
    </row>
    <row r="236" spans="1:12" ht="49.5" hidden="1" customHeight="1" x14ac:dyDescent="0.2">
      <c r="A236" s="170"/>
      <c r="B236" s="96"/>
      <c r="C236" s="97">
        <f>C237</f>
        <v>0</v>
      </c>
      <c r="D236" s="98">
        <f t="shared" si="115"/>
        <v>0</v>
      </c>
      <c r="E236" s="98">
        <f t="shared" si="115"/>
        <v>0</v>
      </c>
      <c r="F236" s="99">
        <v>603700</v>
      </c>
      <c r="G236" s="99">
        <v>603700</v>
      </c>
      <c r="H236" s="99">
        <v>150925</v>
      </c>
      <c r="I236" s="98" t="e">
        <f t="shared" si="113"/>
        <v>#DIV/0!</v>
      </c>
      <c r="J236" s="98" t="e">
        <f t="shared" ref="J236:J239" si="119">E236/D236*100</f>
        <v>#DIV/0!</v>
      </c>
      <c r="K236" s="98">
        <f t="shared" si="117"/>
        <v>0</v>
      </c>
      <c r="L236" s="98" t="e">
        <f t="shared" si="89"/>
        <v>#DIV/0!</v>
      </c>
    </row>
    <row r="237" spans="1:12" ht="27.75" hidden="1" customHeight="1" x14ac:dyDescent="0.2">
      <c r="A237" s="137"/>
      <c r="B237" s="13"/>
      <c r="C237" s="51"/>
      <c r="D237" s="71"/>
      <c r="E237" s="71"/>
      <c r="F237" s="95">
        <v>34314900</v>
      </c>
      <c r="G237" s="95">
        <v>34314900</v>
      </c>
      <c r="H237" s="95">
        <v>34314900</v>
      </c>
      <c r="I237" s="71" t="e">
        <f t="shared" si="113"/>
        <v>#DIV/0!</v>
      </c>
      <c r="J237" s="71" t="e">
        <f t="shared" si="119"/>
        <v>#DIV/0!</v>
      </c>
      <c r="K237" s="71"/>
      <c r="L237" s="71" t="e">
        <f t="shared" si="89"/>
        <v>#DIV/0!</v>
      </c>
    </row>
    <row r="238" spans="1:12" ht="31.5" hidden="1" customHeight="1" x14ac:dyDescent="0.2">
      <c r="A238" s="170" t="s">
        <v>96</v>
      </c>
      <c r="B238" s="96" t="s">
        <v>180</v>
      </c>
      <c r="C238" s="97">
        <f>C239</f>
        <v>0</v>
      </c>
      <c r="D238" s="71">
        <f t="shared" ref="D238:E238" si="120">D239</f>
        <v>0</v>
      </c>
      <c r="E238" s="71">
        <f t="shared" si="120"/>
        <v>0</v>
      </c>
      <c r="F238" s="95"/>
      <c r="G238" s="95"/>
      <c r="H238" s="95"/>
      <c r="I238" s="71" t="e">
        <f t="shared" si="113"/>
        <v>#DIV/0!</v>
      </c>
      <c r="J238" s="71" t="e">
        <f t="shared" si="119"/>
        <v>#DIV/0!</v>
      </c>
      <c r="K238" s="71">
        <f t="shared" ref="K238" si="121">K239</f>
        <v>0</v>
      </c>
      <c r="L238" s="71" t="e">
        <f t="shared" si="89"/>
        <v>#DIV/0!</v>
      </c>
    </row>
    <row r="239" spans="1:12" ht="19.5" hidden="1" customHeight="1" x14ac:dyDescent="0.2">
      <c r="A239" s="137" t="s">
        <v>96</v>
      </c>
      <c r="B239" s="13" t="s">
        <v>181</v>
      </c>
      <c r="C239" s="51"/>
      <c r="D239" s="71"/>
      <c r="E239" s="71"/>
      <c r="F239" s="95"/>
      <c r="G239" s="95"/>
      <c r="H239" s="95"/>
      <c r="I239" s="71" t="e">
        <f t="shared" si="113"/>
        <v>#DIV/0!</v>
      </c>
      <c r="J239" s="71" t="e">
        <f t="shared" si="119"/>
        <v>#DIV/0!</v>
      </c>
      <c r="K239" s="71"/>
      <c r="L239" s="71" t="e">
        <f t="shared" si="89"/>
        <v>#DIV/0!</v>
      </c>
    </row>
    <row r="240" spans="1:12" ht="19.5" customHeight="1" x14ac:dyDescent="0.2">
      <c r="A240" s="170" t="s">
        <v>445</v>
      </c>
      <c r="B240" s="96" t="s">
        <v>211</v>
      </c>
      <c r="C240" s="97">
        <f>C241</f>
        <v>290617.5</v>
      </c>
      <c r="D240" s="98">
        <f t="shared" ref="D240:E240" si="122">D241</f>
        <v>290383</v>
      </c>
      <c r="E240" s="98">
        <f t="shared" si="122"/>
        <v>178324.8</v>
      </c>
      <c r="F240" s="53">
        <v>266102400</v>
      </c>
      <c r="G240" s="53">
        <v>266102400</v>
      </c>
      <c r="H240" s="53">
        <v>93209200</v>
      </c>
      <c r="I240" s="98">
        <f t="shared" ref="I240:I242" si="123">E240/C240*100</f>
        <v>61.360654468502403</v>
      </c>
      <c r="J240" s="98">
        <f t="shared" ref="J240:J242" si="124">E240/D240*100</f>
        <v>61.410206520354151</v>
      </c>
      <c r="K240" s="98">
        <f t="shared" ref="K240" si="125">K241</f>
        <v>162394.4</v>
      </c>
      <c r="L240" s="98">
        <f t="shared" si="89"/>
        <v>109.80969787135517</v>
      </c>
    </row>
    <row r="241" spans="1:12" ht="18.75" customHeight="1" x14ac:dyDescent="0.2">
      <c r="A241" s="137" t="s">
        <v>444</v>
      </c>
      <c r="B241" s="13" t="s">
        <v>385</v>
      </c>
      <c r="C241" s="51">
        <v>290617.5</v>
      </c>
      <c r="D241" s="52">
        <v>290383</v>
      </c>
      <c r="E241" s="52">
        <v>178324.8</v>
      </c>
      <c r="F241" s="53">
        <v>24586400</v>
      </c>
      <c r="G241" s="53">
        <v>24586400</v>
      </c>
      <c r="H241" s="53">
        <v>0</v>
      </c>
      <c r="I241" s="52">
        <f t="shared" si="123"/>
        <v>61.360654468502403</v>
      </c>
      <c r="J241" s="52">
        <f t="shared" si="124"/>
        <v>61.410206520354151</v>
      </c>
      <c r="K241" s="52">
        <v>162394.4</v>
      </c>
      <c r="L241" s="71">
        <f t="shared" si="89"/>
        <v>109.80969787135517</v>
      </c>
    </row>
    <row r="242" spans="1:12" s="6" customFormat="1" ht="20.25" customHeight="1" x14ac:dyDescent="0.2">
      <c r="A242" s="176" t="s">
        <v>443</v>
      </c>
      <c r="B242" s="37" t="s">
        <v>212</v>
      </c>
      <c r="C242" s="38">
        <f>C243+C254+C245</f>
        <v>71000</v>
      </c>
      <c r="D242" s="39">
        <f>D243+D245+D247+D249+D254</f>
        <v>71771.899999999994</v>
      </c>
      <c r="E242" s="39">
        <f>E243+E245+E247+E249+E254+E252</f>
        <v>71771.899999999994</v>
      </c>
      <c r="F242" s="85">
        <v>131381000</v>
      </c>
      <c r="G242" s="85">
        <f>131381000+G243+G244</f>
        <v>131800244</v>
      </c>
      <c r="H242" s="85">
        <v>12371164</v>
      </c>
      <c r="I242" s="39">
        <f t="shared" si="123"/>
        <v>101.08718309859155</v>
      </c>
      <c r="J242" s="227">
        <f t="shared" si="124"/>
        <v>100</v>
      </c>
      <c r="K242" s="222">
        <f>K243+K245+K254</f>
        <v>500</v>
      </c>
      <c r="L242" s="222">
        <v>0</v>
      </c>
    </row>
    <row r="243" spans="1:12" ht="57" customHeight="1" x14ac:dyDescent="0.2">
      <c r="A243" s="170" t="s">
        <v>442</v>
      </c>
      <c r="B243" s="251" t="s">
        <v>387</v>
      </c>
      <c r="C243" s="97">
        <f>C244</f>
        <v>70000</v>
      </c>
      <c r="D243" s="98">
        <f t="shared" ref="D243:E243" si="126">D244</f>
        <v>70000</v>
      </c>
      <c r="E243" s="98">
        <f t="shared" si="126"/>
        <v>70000</v>
      </c>
      <c r="F243" s="53">
        <v>0</v>
      </c>
      <c r="G243" s="53">
        <v>367164</v>
      </c>
      <c r="H243" s="53">
        <v>367164</v>
      </c>
      <c r="I243" s="98">
        <f t="shared" ref="I243" si="127">E243/C243*100</f>
        <v>100</v>
      </c>
      <c r="J243" s="100">
        <f t="shared" ref="J243:J259" si="128">E243/D243*100</f>
        <v>100</v>
      </c>
      <c r="K243" s="223">
        <v>0</v>
      </c>
      <c r="L243" s="223">
        <v>0</v>
      </c>
    </row>
    <row r="244" spans="1:12" ht="70.5" customHeight="1" x14ac:dyDescent="0.2">
      <c r="A244" s="173" t="s">
        <v>441</v>
      </c>
      <c r="B244" s="254" t="s">
        <v>386</v>
      </c>
      <c r="C244" s="51">
        <v>70000</v>
      </c>
      <c r="D244" s="52">
        <v>70000</v>
      </c>
      <c r="E244" s="52">
        <v>70000</v>
      </c>
      <c r="F244" s="53">
        <v>0</v>
      </c>
      <c r="G244" s="53">
        <v>52080</v>
      </c>
      <c r="H244" s="53">
        <v>367164</v>
      </c>
      <c r="I244" s="52">
        <f>E244/C244*100</f>
        <v>100</v>
      </c>
      <c r="J244" s="52">
        <f t="shared" si="128"/>
        <v>100</v>
      </c>
      <c r="K244" s="60">
        <v>0</v>
      </c>
      <c r="L244" s="60">
        <v>0</v>
      </c>
    </row>
    <row r="245" spans="1:12" ht="28.5" customHeight="1" x14ac:dyDescent="0.2">
      <c r="A245" s="255" t="s">
        <v>439</v>
      </c>
      <c r="B245" s="251" t="s">
        <v>389</v>
      </c>
      <c r="C245" s="97">
        <f>C246</f>
        <v>1000</v>
      </c>
      <c r="D245" s="98">
        <f t="shared" ref="D245:E245" si="129">D246</f>
        <v>1000</v>
      </c>
      <c r="E245" s="98">
        <f t="shared" si="129"/>
        <v>1000</v>
      </c>
      <c r="F245" s="99"/>
      <c r="G245" s="99"/>
      <c r="H245" s="99"/>
      <c r="I245" s="223">
        <v>0</v>
      </c>
      <c r="J245" s="223">
        <v>0</v>
      </c>
      <c r="K245" s="223">
        <v>0</v>
      </c>
      <c r="L245" s="223">
        <v>0</v>
      </c>
    </row>
    <row r="246" spans="1:12" ht="30.75" customHeight="1" x14ac:dyDescent="0.2">
      <c r="A246" s="256" t="s">
        <v>440</v>
      </c>
      <c r="B246" s="254" t="s">
        <v>388</v>
      </c>
      <c r="C246" s="51">
        <v>1000</v>
      </c>
      <c r="D246" s="52">
        <v>1000</v>
      </c>
      <c r="E246" s="60">
        <v>1000</v>
      </c>
      <c r="F246" s="53"/>
      <c r="G246" s="53"/>
      <c r="H246" s="53"/>
      <c r="I246" s="60">
        <v>0</v>
      </c>
      <c r="J246" s="60">
        <v>0</v>
      </c>
      <c r="K246" s="60">
        <v>0</v>
      </c>
      <c r="L246" s="60">
        <v>0</v>
      </c>
    </row>
    <row r="247" spans="1:12" ht="54.75" hidden="1" customHeight="1" x14ac:dyDescent="0.2">
      <c r="A247" s="170"/>
      <c r="B247" s="96"/>
      <c r="C247" s="97">
        <f>C248</f>
        <v>0</v>
      </c>
      <c r="D247" s="98">
        <f t="shared" ref="D247:H247" si="130">D248</f>
        <v>0</v>
      </c>
      <c r="E247" s="98">
        <f t="shared" si="130"/>
        <v>0</v>
      </c>
      <c r="F247" s="98">
        <f t="shared" si="130"/>
        <v>0</v>
      </c>
      <c r="G247" s="98">
        <f t="shared" si="130"/>
        <v>0</v>
      </c>
      <c r="H247" s="98">
        <f t="shared" si="130"/>
        <v>0</v>
      </c>
      <c r="I247" s="52" t="e">
        <f t="shared" ref="I247:I259" si="131">E247/C247*100</f>
        <v>#DIV/0!</v>
      </c>
      <c r="J247" s="52" t="e">
        <f t="shared" si="128"/>
        <v>#DIV/0!</v>
      </c>
      <c r="K247" s="98">
        <f t="shared" ref="K247" si="132">K248</f>
        <v>0</v>
      </c>
      <c r="L247" s="39" t="e">
        <f t="shared" ref="L247:L273" si="133">E247/K247*100</f>
        <v>#DIV/0!</v>
      </c>
    </row>
    <row r="248" spans="1:12" ht="54.75" hidden="1" customHeight="1" x14ac:dyDescent="0.2">
      <c r="A248" s="137"/>
      <c r="B248" s="13"/>
      <c r="C248" s="51"/>
      <c r="D248" s="52"/>
      <c r="E248" s="52"/>
      <c r="F248" s="53"/>
      <c r="G248" s="53"/>
      <c r="H248" s="53"/>
      <c r="I248" s="52" t="e">
        <f t="shared" si="131"/>
        <v>#DIV/0!</v>
      </c>
      <c r="J248" s="52" t="e">
        <f t="shared" si="128"/>
        <v>#DIV/0!</v>
      </c>
      <c r="K248" s="52"/>
      <c r="L248" s="39" t="e">
        <f t="shared" si="133"/>
        <v>#DIV/0!</v>
      </c>
    </row>
    <row r="249" spans="1:12" ht="39" hidden="1" customHeight="1" x14ac:dyDescent="0.2">
      <c r="A249" s="170" t="s">
        <v>86</v>
      </c>
      <c r="B249" s="96" t="s">
        <v>213</v>
      </c>
      <c r="C249" s="97">
        <f>C250</f>
        <v>0</v>
      </c>
      <c r="D249" s="98">
        <f t="shared" ref="D249:E249" si="134">D250</f>
        <v>0</v>
      </c>
      <c r="E249" s="98">
        <f t="shared" si="134"/>
        <v>0</v>
      </c>
      <c r="F249" s="53">
        <v>22269000</v>
      </c>
      <c r="G249" s="53">
        <v>22269000</v>
      </c>
      <c r="H249" s="53">
        <v>12004000</v>
      </c>
      <c r="I249" s="52" t="e">
        <f t="shared" si="131"/>
        <v>#DIV/0!</v>
      </c>
      <c r="J249" s="52" t="e">
        <f t="shared" si="128"/>
        <v>#DIV/0!</v>
      </c>
      <c r="K249" s="98">
        <f t="shared" ref="K249" si="135">K250</f>
        <v>0</v>
      </c>
      <c r="L249" s="39" t="e">
        <f t="shared" si="133"/>
        <v>#DIV/0!</v>
      </c>
    </row>
    <row r="250" spans="1:12" ht="39.75" hidden="1" customHeight="1" x14ac:dyDescent="0.2">
      <c r="A250" s="137" t="s">
        <v>390</v>
      </c>
      <c r="B250" s="13" t="s">
        <v>391</v>
      </c>
      <c r="C250" s="51"/>
      <c r="D250" s="52"/>
      <c r="E250" s="52"/>
      <c r="F250" s="53">
        <v>22269000</v>
      </c>
      <c r="G250" s="53">
        <v>22269000</v>
      </c>
      <c r="H250" s="53">
        <v>12004000</v>
      </c>
      <c r="I250" s="52" t="e">
        <f t="shared" si="131"/>
        <v>#DIV/0!</v>
      </c>
      <c r="J250" s="52" t="e">
        <f t="shared" si="128"/>
        <v>#DIV/0!</v>
      </c>
      <c r="K250" s="52"/>
      <c r="L250" s="39" t="e">
        <f t="shared" si="133"/>
        <v>#DIV/0!</v>
      </c>
    </row>
    <row r="251" spans="1:12" ht="37.5" hidden="1" customHeight="1" x14ac:dyDescent="0.2">
      <c r="A251" s="137"/>
      <c r="B251" s="13"/>
      <c r="C251" s="51"/>
      <c r="D251" s="52"/>
      <c r="E251" s="52"/>
      <c r="F251" s="53">
        <v>3307000</v>
      </c>
      <c r="G251" s="53">
        <v>3307000</v>
      </c>
      <c r="H251" s="53">
        <v>0</v>
      </c>
      <c r="I251" s="52" t="e">
        <f t="shared" si="131"/>
        <v>#DIV/0!</v>
      </c>
      <c r="J251" s="52" t="e">
        <f t="shared" si="128"/>
        <v>#DIV/0!</v>
      </c>
      <c r="K251" s="52"/>
      <c r="L251" s="39" t="e">
        <f t="shared" si="133"/>
        <v>#DIV/0!</v>
      </c>
    </row>
    <row r="252" spans="1:12" ht="31.5" hidden="1" customHeight="1" x14ac:dyDescent="0.2">
      <c r="A252" s="137"/>
      <c r="B252" s="13"/>
      <c r="C252" s="60">
        <v>0</v>
      </c>
      <c r="D252" s="52">
        <v>0</v>
      </c>
      <c r="E252" s="52">
        <v>0</v>
      </c>
      <c r="F252" s="53">
        <v>3307000</v>
      </c>
      <c r="G252" s="53">
        <v>3307000</v>
      </c>
      <c r="H252" s="53">
        <v>0</v>
      </c>
      <c r="I252" s="52" t="e">
        <f t="shared" si="131"/>
        <v>#DIV/0!</v>
      </c>
      <c r="J252" s="52" t="e">
        <f t="shared" si="128"/>
        <v>#DIV/0!</v>
      </c>
      <c r="K252" s="52">
        <v>0</v>
      </c>
      <c r="L252" s="52">
        <v>0</v>
      </c>
    </row>
    <row r="253" spans="1:12" ht="20.25" hidden="1" customHeight="1" x14ac:dyDescent="0.2">
      <c r="A253" s="137" t="s">
        <v>191</v>
      </c>
      <c r="B253" s="13" t="s">
        <v>292</v>
      </c>
      <c r="C253" s="60">
        <v>0</v>
      </c>
      <c r="D253" s="60">
        <v>0</v>
      </c>
      <c r="E253" s="60">
        <v>0</v>
      </c>
      <c r="F253" s="53"/>
      <c r="G253" s="53"/>
      <c r="H253" s="53"/>
      <c r="I253" s="52" t="e">
        <f t="shared" si="131"/>
        <v>#DIV/0!</v>
      </c>
      <c r="J253" s="52" t="e">
        <f t="shared" si="128"/>
        <v>#DIV/0!</v>
      </c>
      <c r="K253" s="60">
        <v>0</v>
      </c>
      <c r="L253" s="60">
        <v>0</v>
      </c>
    </row>
    <row r="254" spans="1:12" ht="29.25" customHeight="1" x14ac:dyDescent="0.2">
      <c r="A254" s="170" t="s">
        <v>195</v>
      </c>
      <c r="B254" s="96" t="s">
        <v>213</v>
      </c>
      <c r="C254" s="112">
        <v>0</v>
      </c>
      <c r="D254" s="223">
        <f>D255</f>
        <v>771.9</v>
      </c>
      <c r="E254" s="223">
        <f>E255</f>
        <v>771.9</v>
      </c>
      <c r="F254" s="224"/>
      <c r="G254" s="224"/>
      <c r="H254" s="224"/>
      <c r="I254" s="223">
        <v>0</v>
      </c>
      <c r="J254" s="223">
        <v>0</v>
      </c>
      <c r="K254" s="223">
        <f>K255</f>
        <v>500</v>
      </c>
      <c r="L254" s="71">
        <f t="shared" ref="L254:L255" si="136">E254/K254*100</f>
        <v>154.38</v>
      </c>
    </row>
    <row r="255" spans="1:12" ht="26.25" customHeight="1" x14ac:dyDescent="0.2">
      <c r="A255" s="137" t="s">
        <v>593</v>
      </c>
      <c r="B255" s="13" t="s">
        <v>391</v>
      </c>
      <c r="C255" s="60">
        <v>0</v>
      </c>
      <c r="D255" s="60">
        <v>771.9</v>
      </c>
      <c r="E255" s="60">
        <v>771.9</v>
      </c>
      <c r="F255" s="53"/>
      <c r="G255" s="53"/>
      <c r="H255" s="53"/>
      <c r="I255" s="60">
        <v>0</v>
      </c>
      <c r="J255" s="60">
        <v>0</v>
      </c>
      <c r="K255" s="60">
        <v>500</v>
      </c>
      <c r="L255" s="71">
        <f t="shared" si="136"/>
        <v>154.38</v>
      </c>
    </row>
    <row r="256" spans="1:12" ht="30" hidden="1" customHeight="1" x14ac:dyDescent="0.2">
      <c r="A256" s="137"/>
      <c r="B256" s="13"/>
      <c r="C256" s="51"/>
      <c r="D256" s="52"/>
      <c r="E256" s="52"/>
      <c r="F256" s="53"/>
      <c r="G256" s="53"/>
      <c r="H256" s="53"/>
      <c r="I256" s="52" t="e">
        <f t="shared" si="131"/>
        <v>#DIV/0!</v>
      </c>
      <c r="J256" s="52" t="e">
        <f t="shared" si="128"/>
        <v>#DIV/0!</v>
      </c>
      <c r="K256" s="52"/>
      <c r="L256" s="120" t="e">
        <f t="shared" ref="L256:L266" si="137">E256/K256*100</f>
        <v>#DIV/0!</v>
      </c>
    </row>
    <row r="257" spans="1:12" ht="35.25" customHeight="1" x14ac:dyDescent="0.2">
      <c r="A257" s="188" t="s">
        <v>438</v>
      </c>
      <c r="B257" s="278" t="s">
        <v>214</v>
      </c>
      <c r="C257" s="231">
        <v>0</v>
      </c>
      <c r="D257" s="231">
        <v>0</v>
      </c>
      <c r="E257" s="38">
        <f t="shared" ref="E257" si="138">E260</f>
        <v>584.1</v>
      </c>
      <c r="F257" s="39">
        <f t="shared" ref="F257:H257" si="139">F258+F260</f>
        <v>0</v>
      </c>
      <c r="G257" s="39">
        <f t="shared" si="139"/>
        <v>0</v>
      </c>
      <c r="H257" s="39">
        <f t="shared" si="139"/>
        <v>0</v>
      </c>
      <c r="I257" s="231">
        <v>0</v>
      </c>
      <c r="J257" s="231">
        <v>0</v>
      </c>
      <c r="K257" s="231">
        <f>K260</f>
        <v>49.6</v>
      </c>
      <c r="L257" s="71">
        <f t="shared" si="137"/>
        <v>1177.6209677419354</v>
      </c>
    </row>
    <row r="258" spans="1:12" ht="30" hidden="1" customHeight="1" x14ac:dyDescent="0.2">
      <c r="A258" s="188"/>
      <c r="B258" s="279"/>
      <c r="C258" s="126">
        <f>C260</f>
        <v>0</v>
      </c>
      <c r="D258" s="126">
        <f t="shared" ref="D258:E258" si="140">D260</f>
        <v>0</v>
      </c>
      <c r="E258" s="126">
        <f t="shared" si="140"/>
        <v>584.1</v>
      </c>
      <c r="F258" s="128"/>
      <c r="G258" s="128"/>
      <c r="H258" s="128"/>
      <c r="I258" s="52"/>
      <c r="J258" s="52"/>
      <c r="K258" s="127">
        <f>K260</f>
        <v>49.6</v>
      </c>
      <c r="L258" s="120">
        <f t="shared" si="137"/>
        <v>1177.6209677419354</v>
      </c>
    </row>
    <row r="259" spans="1:12" ht="0.75" hidden="1" customHeight="1" x14ac:dyDescent="0.2">
      <c r="A259" s="249" t="s">
        <v>406</v>
      </c>
      <c r="B259" s="90" t="s">
        <v>407</v>
      </c>
      <c r="C259" s="60">
        <v>0</v>
      </c>
      <c r="D259" s="60">
        <v>0</v>
      </c>
      <c r="E259" s="71"/>
      <c r="F259" s="95"/>
      <c r="G259" s="95"/>
      <c r="H259" s="95"/>
      <c r="I259" s="52" t="e">
        <f t="shared" si="131"/>
        <v>#DIV/0!</v>
      </c>
      <c r="J259" s="52" t="e">
        <f t="shared" si="128"/>
        <v>#DIV/0!</v>
      </c>
      <c r="K259" s="71"/>
      <c r="L259" s="198" t="e">
        <f t="shared" si="137"/>
        <v>#DIV/0!</v>
      </c>
    </row>
    <row r="260" spans="1:12" ht="31.5" customHeight="1" x14ac:dyDescent="0.2">
      <c r="A260" s="189" t="s">
        <v>437</v>
      </c>
      <c r="B260" s="280" t="s">
        <v>392</v>
      </c>
      <c r="C260" s="184">
        <v>0</v>
      </c>
      <c r="D260" s="184">
        <v>0</v>
      </c>
      <c r="E260" s="125">
        <f t="shared" ref="E260" si="141">E261</f>
        <v>584.1</v>
      </c>
      <c r="F260" s="182"/>
      <c r="G260" s="182"/>
      <c r="H260" s="182"/>
      <c r="I260" s="184">
        <v>0</v>
      </c>
      <c r="J260" s="184">
        <v>0</v>
      </c>
      <c r="K260" s="184">
        <f>K261</f>
        <v>49.6</v>
      </c>
      <c r="L260" s="71">
        <f t="shared" si="137"/>
        <v>1177.6209677419354</v>
      </c>
    </row>
    <row r="261" spans="1:12" ht="32.25" customHeight="1" x14ac:dyDescent="0.2">
      <c r="A261" s="266" t="s">
        <v>436</v>
      </c>
      <c r="B261" s="90" t="s">
        <v>393</v>
      </c>
      <c r="C261" s="60">
        <v>0</v>
      </c>
      <c r="D261" s="60">
        <v>0</v>
      </c>
      <c r="E261" s="52">
        <v>584.1</v>
      </c>
      <c r="F261" s="53"/>
      <c r="G261" s="53"/>
      <c r="H261" s="53"/>
      <c r="I261" s="60">
        <v>0</v>
      </c>
      <c r="J261" s="60">
        <v>0</v>
      </c>
      <c r="K261" s="60">
        <v>49.6</v>
      </c>
      <c r="L261" s="71">
        <f t="shared" si="137"/>
        <v>1177.6209677419354</v>
      </c>
    </row>
    <row r="262" spans="1:12" s="6" customFormat="1" ht="0.75" hidden="1" customHeight="1" x14ac:dyDescent="0.2">
      <c r="A262" s="176" t="s">
        <v>105</v>
      </c>
      <c r="B262" s="37" t="s">
        <v>182</v>
      </c>
      <c r="C262" s="38">
        <f>C263+C264</f>
        <v>0</v>
      </c>
      <c r="D262" s="39">
        <f t="shared" ref="D262" si="142">D263+D264</f>
        <v>0</v>
      </c>
      <c r="E262" s="39"/>
      <c r="F262" s="85">
        <v>0</v>
      </c>
      <c r="G262" s="85">
        <v>0</v>
      </c>
      <c r="H262" s="85">
        <v>33521981.879999999</v>
      </c>
      <c r="I262" s="39">
        <v>0</v>
      </c>
      <c r="J262" s="39">
        <v>0</v>
      </c>
      <c r="K262" s="39"/>
      <c r="L262" s="120" t="e">
        <f t="shared" si="137"/>
        <v>#DIV/0!</v>
      </c>
    </row>
    <row r="263" spans="1:12" ht="49.5" hidden="1" customHeight="1" x14ac:dyDescent="0.2">
      <c r="A263" s="179" t="s">
        <v>106</v>
      </c>
      <c r="B263" s="129" t="s">
        <v>216</v>
      </c>
      <c r="C263" s="130">
        <f>C265</f>
        <v>0</v>
      </c>
      <c r="D263" s="131">
        <f t="shared" ref="D263:E263" si="143">D265</f>
        <v>0</v>
      </c>
      <c r="E263" s="131">
        <f t="shared" si="143"/>
        <v>0</v>
      </c>
      <c r="F263" s="53">
        <v>0</v>
      </c>
      <c r="G263" s="53">
        <v>0</v>
      </c>
      <c r="H263" s="53">
        <v>33521972.91</v>
      </c>
      <c r="I263" s="131">
        <v>0</v>
      </c>
      <c r="J263" s="131">
        <v>0</v>
      </c>
      <c r="K263" s="131">
        <f t="shared" ref="K263" si="144">K265</f>
        <v>0</v>
      </c>
      <c r="L263" s="120" t="e">
        <f t="shared" si="137"/>
        <v>#DIV/0!</v>
      </c>
    </row>
    <row r="264" spans="1:12" ht="54.75" hidden="1" customHeight="1" x14ac:dyDescent="0.2">
      <c r="A264" s="165" t="s">
        <v>107</v>
      </c>
      <c r="B264" s="86" t="s">
        <v>216</v>
      </c>
      <c r="C264" s="75">
        <f>C267</f>
        <v>0</v>
      </c>
      <c r="D264" s="76">
        <f t="shared" ref="D264:E264" si="145">D267</f>
        <v>0</v>
      </c>
      <c r="E264" s="76">
        <f t="shared" si="145"/>
        <v>0</v>
      </c>
      <c r="F264" s="53">
        <v>0</v>
      </c>
      <c r="G264" s="53">
        <v>0</v>
      </c>
      <c r="H264" s="53">
        <v>8.9700000000000006</v>
      </c>
      <c r="I264" s="76">
        <v>0</v>
      </c>
      <c r="J264" s="76">
        <v>0</v>
      </c>
      <c r="K264" s="76">
        <f t="shared" ref="K264" si="146">K267</f>
        <v>0</v>
      </c>
      <c r="L264" s="120" t="e">
        <f t="shared" si="137"/>
        <v>#DIV/0!</v>
      </c>
    </row>
    <row r="265" spans="1:12" ht="34.5" hidden="1" customHeight="1" x14ac:dyDescent="0.2">
      <c r="A265" s="180" t="s">
        <v>395</v>
      </c>
      <c r="B265" s="132" t="s">
        <v>394</v>
      </c>
      <c r="C265" s="133">
        <f>C266</f>
        <v>0</v>
      </c>
      <c r="D265" s="134">
        <f t="shared" ref="D265:E265" si="147">D266</f>
        <v>0</v>
      </c>
      <c r="E265" s="134">
        <f t="shared" si="147"/>
        <v>0</v>
      </c>
      <c r="F265" s="53">
        <v>0</v>
      </c>
      <c r="G265" s="53">
        <v>0</v>
      </c>
      <c r="H265" s="53">
        <v>33521972.91</v>
      </c>
      <c r="I265" s="134">
        <v>0</v>
      </c>
      <c r="J265" s="134">
        <v>0</v>
      </c>
      <c r="K265" s="134">
        <f t="shared" ref="K265" si="148">K266</f>
        <v>0</v>
      </c>
      <c r="L265" s="120" t="e">
        <f t="shared" si="137"/>
        <v>#DIV/0!</v>
      </c>
    </row>
    <row r="266" spans="1:12" ht="30" hidden="1" customHeight="1" x14ac:dyDescent="0.2">
      <c r="A266" s="180"/>
      <c r="B266" s="132"/>
      <c r="C266" s="133"/>
      <c r="D266" s="134"/>
      <c r="E266" s="134"/>
      <c r="F266" s="53"/>
      <c r="G266" s="53"/>
      <c r="H266" s="53"/>
      <c r="I266" s="134"/>
      <c r="J266" s="134"/>
      <c r="K266" s="134"/>
      <c r="L266" s="120" t="e">
        <f t="shared" si="137"/>
        <v>#DIV/0!</v>
      </c>
    </row>
    <row r="267" spans="1:12" ht="0.75" hidden="1" customHeight="1" x14ac:dyDescent="0.2">
      <c r="A267" s="166"/>
      <c r="B267" s="78"/>
      <c r="C267" s="197">
        <v>0</v>
      </c>
      <c r="D267" s="197">
        <v>0</v>
      </c>
      <c r="E267" s="197">
        <v>0</v>
      </c>
      <c r="F267" s="196">
        <v>0</v>
      </c>
      <c r="G267" s="196">
        <v>0</v>
      </c>
      <c r="H267" s="196">
        <v>8.9700000000000006</v>
      </c>
      <c r="I267" s="197">
        <v>0</v>
      </c>
      <c r="J267" s="197">
        <v>0</v>
      </c>
      <c r="K267" s="197">
        <f>K268</f>
        <v>0</v>
      </c>
      <c r="L267" s="197">
        <v>0</v>
      </c>
    </row>
    <row r="268" spans="1:12" ht="37.5" hidden="1" customHeight="1" x14ac:dyDescent="0.2">
      <c r="A268" s="166" t="s">
        <v>397</v>
      </c>
      <c r="B268" s="78" t="s">
        <v>396</v>
      </c>
      <c r="C268" s="197">
        <v>0</v>
      </c>
      <c r="D268" s="197">
        <v>0</v>
      </c>
      <c r="E268" s="197">
        <v>0</v>
      </c>
      <c r="F268" s="196">
        <v>0</v>
      </c>
      <c r="G268" s="196">
        <v>0</v>
      </c>
      <c r="H268" s="196">
        <v>8.9700000000000006</v>
      </c>
      <c r="I268" s="197">
        <v>0</v>
      </c>
      <c r="J268" s="197">
        <v>0</v>
      </c>
      <c r="K268" s="197"/>
      <c r="L268" s="197">
        <v>0</v>
      </c>
    </row>
    <row r="269" spans="1:12" ht="30.75" hidden="1" customHeight="1" x14ac:dyDescent="0.2">
      <c r="A269" s="181" t="s">
        <v>251</v>
      </c>
      <c r="B269" s="78" t="s">
        <v>257</v>
      </c>
      <c r="C269" s="87">
        <v>0</v>
      </c>
      <c r="D269" s="79">
        <v>0</v>
      </c>
      <c r="E269" s="79">
        <v>0</v>
      </c>
      <c r="F269" s="80"/>
      <c r="G269" s="80"/>
      <c r="H269" s="80"/>
      <c r="I269" s="79">
        <v>0</v>
      </c>
      <c r="J269" s="79">
        <v>0</v>
      </c>
      <c r="K269" s="79">
        <v>0</v>
      </c>
      <c r="L269" s="79">
        <v>0</v>
      </c>
    </row>
    <row r="270" spans="1:12" ht="32.25" hidden="1" customHeight="1" x14ac:dyDescent="0.2">
      <c r="A270" s="166" t="s">
        <v>194</v>
      </c>
      <c r="B270" s="78" t="s">
        <v>215</v>
      </c>
      <c r="C270" s="87">
        <v>0</v>
      </c>
      <c r="D270" s="79">
        <v>0</v>
      </c>
      <c r="E270" s="79">
        <v>0</v>
      </c>
      <c r="F270" s="80"/>
      <c r="G270" s="80"/>
      <c r="H270" s="80"/>
      <c r="I270" s="79">
        <v>0</v>
      </c>
      <c r="J270" s="79">
        <v>0</v>
      </c>
      <c r="K270" s="79">
        <v>0</v>
      </c>
      <c r="L270" s="79">
        <v>0</v>
      </c>
    </row>
    <row r="271" spans="1:12" ht="31.5" hidden="1" customHeight="1" x14ac:dyDescent="0.2">
      <c r="A271" s="166"/>
      <c r="B271" s="78"/>
      <c r="C271" s="87">
        <v>0</v>
      </c>
      <c r="D271" s="197">
        <v>0</v>
      </c>
      <c r="E271" s="197">
        <v>0</v>
      </c>
      <c r="F271" s="80"/>
      <c r="G271" s="80"/>
      <c r="H271" s="80"/>
      <c r="I271" s="197">
        <v>0</v>
      </c>
      <c r="J271" s="197">
        <v>0</v>
      </c>
      <c r="K271" s="197">
        <v>0</v>
      </c>
      <c r="L271" s="197">
        <v>0</v>
      </c>
    </row>
    <row r="272" spans="1:12" s="6" customFormat="1" ht="42.75" customHeight="1" x14ac:dyDescent="0.2">
      <c r="A272" s="176" t="s">
        <v>71</v>
      </c>
      <c r="B272" s="37" t="s">
        <v>183</v>
      </c>
      <c r="C272" s="232">
        <f>C273</f>
        <v>0</v>
      </c>
      <c r="D272" s="232">
        <f t="shared" ref="D272:E272" si="149">D273</f>
        <v>0</v>
      </c>
      <c r="E272" s="232">
        <f t="shared" si="149"/>
        <v>-125.2</v>
      </c>
      <c r="F272" s="40">
        <v>0</v>
      </c>
      <c r="G272" s="40">
        <v>0</v>
      </c>
      <c r="H272" s="40">
        <v>-626569258.84000003</v>
      </c>
      <c r="I272" s="232">
        <v>0</v>
      </c>
      <c r="J272" s="232">
        <v>0</v>
      </c>
      <c r="K272" s="39">
        <f t="shared" ref="K272" si="150">K273</f>
        <v>-83.7</v>
      </c>
      <c r="L272" s="120">
        <f t="shared" si="133"/>
        <v>149.58183990442055</v>
      </c>
    </row>
    <row r="273" spans="1:12" ht="39.75" customHeight="1" x14ac:dyDescent="0.2">
      <c r="A273" s="137" t="s">
        <v>435</v>
      </c>
      <c r="B273" s="13" t="s">
        <v>398</v>
      </c>
      <c r="C273" s="60">
        <v>0</v>
      </c>
      <c r="D273" s="60">
        <v>0</v>
      </c>
      <c r="E273" s="52">
        <v>-125.2</v>
      </c>
      <c r="F273" s="53">
        <v>0</v>
      </c>
      <c r="G273" s="53">
        <v>0</v>
      </c>
      <c r="H273" s="53">
        <v>-626569258.84000003</v>
      </c>
      <c r="I273" s="60">
        <v>0</v>
      </c>
      <c r="J273" s="60">
        <v>0</v>
      </c>
      <c r="K273" s="52">
        <v>-83.7</v>
      </c>
      <c r="L273" s="71">
        <f t="shared" si="133"/>
        <v>149.58183990442055</v>
      </c>
    </row>
    <row r="274" spans="1:12" ht="15" customHeight="1" x14ac:dyDescent="0.2">
      <c r="A274" s="32" t="s">
        <v>301</v>
      </c>
      <c r="B274" s="281"/>
      <c r="C274" s="34">
        <f t="shared" ref="C274:K274" si="151">C275+C286+C290+C295+C300+C306+C309+C313+C317+C284</f>
        <v>1028059.9000000001</v>
      </c>
      <c r="D274" s="34">
        <f t="shared" si="151"/>
        <v>1303184.5999999999</v>
      </c>
      <c r="E274" s="34">
        <f t="shared" si="151"/>
        <v>506203.6</v>
      </c>
      <c r="F274" s="34" t="e">
        <f t="shared" si="151"/>
        <v>#REF!</v>
      </c>
      <c r="G274" s="34">
        <f t="shared" si="151"/>
        <v>23397011880</v>
      </c>
      <c r="H274" s="34">
        <f t="shared" si="151"/>
        <v>1228356559.74</v>
      </c>
      <c r="I274" s="34">
        <f t="shared" si="151"/>
        <v>522.09420316563296</v>
      </c>
      <c r="J274" s="34">
        <f t="shared" si="151"/>
        <v>433.57582592166023</v>
      </c>
      <c r="K274" s="34">
        <f t="shared" si="151"/>
        <v>405833.5</v>
      </c>
      <c r="L274" s="34">
        <f>E275/K275*100</f>
        <v>119.60642560439156</v>
      </c>
    </row>
    <row r="275" spans="1:12" s="6" customFormat="1" ht="19.5" customHeight="1" x14ac:dyDescent="0.2">
      <c r="A275" s="135" t="s">
        <v>9</v>
      </c>
      <c r="B275" s="136" t="s">
        <v>10</v>
      </c>
      <c r="C275" s="108">
        <f>C277+C278+C279+C280+C281+C282+C283+C276</f>
        <v>82519.000000000015</v>
      </c>
      <c r="D275" s="108">
        <f t="shared" ref="D275:E275" si="152">D277+D278+D279+D280+D281+D282+D283+D276</f>
        <v>106022.3</v>
      </c>
      <c r="E275" s="108">
        <f t="shared" si="152"/>
        <v>39044.799999999996</v>
      </c>
      <c r="F275" s="108">
        <f t="shared" ref="F275:H275" si="153">F276+F277+F278+F279+F280+F281+F282+F283</f>
        <v>2005968780</v>
      </c>
      <c r="G275" s="108">
        <f t="shared" si="153"/>
        <v>2005968780</v>
      </c>
      <c r="H275" s="108">
        <f t="shared" si="153"/>
        <v>20896012.829999998</v>
      </c>
      <c r="I275" s="108">
        <f>E275/C275*100</f>
        <v>47.316133254159638</v>
      </c>
      <c r="J275" s="108">
        <f t="shared" ref="J275:J278" si="154">E275/D275*100</f>
        <v>36.826969420584156</v>
      </c>
      <c r="K275" s="28">
        <f>K277+K278+K279+K280+K281+K282+K283+K276</f>
        <v>32644.399999999998</v>
      </c>
      <c r="L275" s="93">
        <f>E275/K275*100</f>
        <v>119.60642560439156</v>
      </c>
    </row>
    <row r="276" spans="1:12" s="6" customFormat="1" ht="41.25" customHeight="1" x14ac:dyDescent="0.2">
      <c r="A276" s="137" t="s">
        <v>220</v>
      </c>
      <c r="B276" s="13" t="s">
        <v>219</v>
      </c>
      <c r="C276" s="52">
        <v>2889.3</v>
      </c>
      <c r="D276" s="52">
        <v>3682.7</v>
      </c>
      <c r="E276" s="52">
        <v>1417.5</v>
      </c>
      <c r="F276" s="138"/>
      <c r="G276" s="138"/>
      <c r="H276" s="138"/>
      <c r="I276" s="52">
        <f>E276/C276*100</f>
        <v>49.060326030526426</v>
      </c>
      <c r="J276" s="52">
        <f>E276/D276*100</f>
        <v>38.490781220300327</v>
      </c>
      <c r="K276" s="29">
        <v>4131.8</v>
      </c>
      <c r="L276" s="93">
        <f t="shared" ref="L276:L318" si="155">E276/K276*100</f>
        <v>34.307081659325235</v>
      </c>
    </row>
    <row r="277" spans="1:12" ht="42.75" customHeight="1" x14ac:dyDescent="0.2">
      <c r="A277" s="137" t="s">
        <v>11</v>
      </c>
      <c r="B277" s="13" t="s">
        <v>12</v>
      </c>
      <c r="C277" s="52">
        <v>34</v>
      </c>
      <c r="D277" s="52">
        <v>34</v>
      </c>
      <c r="E277" s="52">
        <v>16</v>
      </c>
      <c r="F277" s="139">
        <v>352146200</v>
      </c>
      <c r="G277" s="139">
        <v>352146200</v>
      </c>
      <c r="H277" s="139">
        <v>2562406.41</v>
      </c>
      <c r="I277" s="52">
        <f>E277/C277*100</f>
        <v>47.058823529411761</v>
      </c>
      <c r="J277" s="52">
        <f t="shared" si="154"/>
        <v>47.058823529411761</v>
      </c>
      <c r="K277" s="29">
        <v>5.4</v>
      </c>
      <c r="L277" s="93">
        <f t="shared" si="155"/>
        <v>296.2962962962963</v>
      </c>
    </row>
    <row r="278" spans="1:12" ht="38.25" customHeight="1" x14ac:dyDescent="0.2">
      <c r="A278" s="137" t="s">
        <v>13</v>
      </c>
      <c r="B278" s="13" t="s">
        <v>14</v>
      </c>
      <c r="C278" s="52">
        <v>31726.400000000001</v>
      </c>
      <c r="D278" s="52">
        <v>35377.300000000003</v>
      </c>
      <c r="E278" s="52">
        <v>16005.8</v>
      </c>
      <c r="F278" s="139">
        <v>391491180</v>
      </c>
      <c r="G278" s="139">
        <v>391491180</v>
      </c>
      <c r="H278" s="139">
        <v>6808826.2599999998</v>
      </c>
      <c r="I278" s="52">
        <f t="shared" ref="I278:I296" si="156">E278/C278*100</f>
        <v>50.449467950980889</v>
      </c>
      <c r="J278" s="52">
        <f t="shared" si="154"/>
        <v>45.243136135318409</v>
      </c>
      <c r="K278" s="29">
        <v>17096.599999999999</v>
      </c>
      <c r="L278" s="93">
        <f t="shared" si="155"/>
        <v>93.619784050629946</v>
      </c>
    </row>
    <row r="279" spans="1:12" ht="14.25" customHeight="1" x14ac:dyDescent="0.2">
      <c r="A279" s="137" t="s">
        <v>321</v>
      </c>
      <c r="B279" s="13" t="s">
        <v>104</v>
      </c>
      <c r="C279" s="52">
        <v>2</v>
      </c>
      <c r="D279" s="52">
        <v>2</v>
      </c>
      <c r="E279" s="52">
        <v>0</v>
      </c>
      <c r="F279" s="139"/>
      <c r="G279" s="139"/>
      <c r="H279" s="139"/>
      <c r="I279" s="52">
        <f>E279/C279*100</f>
        <v>0</v>
      </c>
      <c r="J279" s="52">
        <f>E279/D279*100</f>
        <v>0</v>
      </c>
      <c r="K279" s="29">
        <v>0</v>
      </c>
      <c r="L279" s="93"/>
    </row>
    <row r="280" spans="1:12" ht="26.25" customHeight="1" x14ac:dyDescent="0.2">
      <c r="A280" s="137" t="s">
        <v>15</v>
      </c>
      <c r="B280" s="13" t="s">
        <v>16</v>
      </c>
      <c r="C280" s="52">
        <v>12604.4</v>
      </c>
      <c r="D280" s="52">
        <v>13645.9</v>
      </c>
      <c r="E280" s="52">
        <v>6032.9</v>
      </c>
      <c r="F280" s="139">
        <v>271122400</v>
      </c>
      <c r="G280" s="139">
        <v>271122400</v>
      </c>
      <c r="H280" s="139">
        <v>4934162.08</v>
      </c>
      <c r="I280" s="52">
        <f t="shared" si="156"/>
        <v>47.863444511440449</v>
      </c>
      <c r="J280" s="52">
        <f t="shared" ref="J280:J288" si="157">E280/D280*100</f>
        <v>44.210348896005392</v>
      </c>
      <c r="K280" s="29">
        <v>5102.7</v>
      </c>
      <c r="L280" s="93">
        <f t="shared" si="155"/>
        <v>118.22956474023556</v>
      </c>
    </row>
    <row r="281" spans="1:12" ht="19.5" customHeight="1" x14ac:dyDescent="0.2">
      <c r="A281" s="137" t="s">
        <v>320</v>
      </c>
      <c r="B281" s="13" t="s">
        <v>184</v>
      </c>
      <c r="C281" s="52">
        <v>0</v>
      </c>
      <c r="D281" s="52">
        <v>0</v>
      </c>
      <c r="E281" s="52">
        <v>0</v>
      </c>
      <c r="F281" s="139"/>
      <c r="G281" s="139"/>
      <c r="H281" s="139"/>
      <c r="I281" s="52"/>
      <c r="J281" s="52"/>
      <c r="K281" s="29">
        <v>0</v>
      </c>
      <c r="L281" s="93"/>
    </row>
    <row r="282" spans="1:12" ht="12.75" customHeight="1" x14ac:dyDescent="0.2">
      <c r="A282" s="137" t="s">
        <v>17</v>
      </c>
      <c r="B282" s="13" t="s">
        <v>18</v>
      </c>
      <c r="C282" s="52">
        <v>250</v>
      </c>
      <c r="D282" s="52">
        <v>250</v>
      </c>
      <c r="E282" s="52">
        <v>0</v>
      </c>
      <c r="F282" s="139">
        <v>49530000</v>
      </c>
      <c r="G282" s="139">
        <v>49530000</v>
      </c>
      <c r="H282" s="139">
        <v>0</v>
      </c>
      <c r="I282" s="52">
        <f t="shared" ref="I282" si="158">E282/C282*100</f>
        <v>0</v>
      </c>
      <c r="J282" s="52">
        <f t="shared" ref="J282" si="159">E282/D282*100</f>
        <v>0</v>
      </c>
      <c r="K282" s="29">
        <v>0</v>
      </c>
      <c r="L282" s="93"/>
    </row>
    <row r="283" spans="1:12" ht="12.75" customHeight="1" x14ac:dyDescent="0.2">
      <c r="A283" s="137" t="s">
        <v>19</v>
      </c>
      <c r="B283" s="13" t="s">
        <v>20</v>
      </c>
      <c r="C283" s="52">
        <v>35012.9</v>
      </c>
      <c r="D283" s="52">
        <v>53030.400000000001</v>
      </c>
      <c r="E283" s="52">
        <v>15572.6</v>
      </c>
      <c r="F283" s="139">
        <v>941679000</v>
      </c>
      <c r="G283" s="139">
        <v>941679000</v>
      </c>
      <c r="H283" s="139">
        <v>6590618.0800000001</v>
      </c>
      <c r="I283" s="52">
        <f t="shared" si="156"/>
        <v>44.476749997857937</v>
      </c>
      <c r="J283" s="52">
        <f t="shared" si="157"/>
        <v>29.365420588945206</v>
      </c>
      <c r="K283" s="29">
        <v>6307.9</v>
      </c>
      <c r="L283" s="93">
        <f t="shared" si="155"/>
        <v>246.87455413053473</v>
      </c>
    </row>
    <row r="284" spans="1:12" ht="12.75" customHeight="1" x14ac:dyDescent="0.2">
      <c r="A284" s="135" t="s">
        <v>430</v>
      </c>
      <c r="B284" s="136" t="s">
        <v>428</v>
      </c>
      <c r="C284" s="108">
        <f>C285</f>
        <v>1222.7</v>
      </c>
      <c r="D284" s="108">
        <f t="shared" ref="D284:K284" si="160">D285</f>
        <v>1222.7</v>
      </c>
      <c r="E284" s="108">
        <f t="shared" si="160"/>
        <v>507.7</v>
      </c>
      <c r="F284" s="108">
        <f t="shared" si="160"/>
        <v>0</v>
      </c>
      <c r="G284" s="108">
        <f t="shared" si="160"/>
        <v>0</v>
      </c>
      <c r="H284" s="108">
        <f t="shared" si="160"/>
        <v>0</v>
      </c>
      <c r="I284" s="108">
        <f>E284/C284*100</f>
        <v>41.52285924593113</v>
      </c>
      <c r="J284" s="108">
        <f t="shared" si="157"/>
        <v>41.52285924593113</v>
      </c>
      <c r="K284" s="108">
        <f t="shared" si="160"/>
        <v>641.5</v>
      </c>
      <c r="L284" s="93">
        <f t="shared" si="155"/>
        <v>79.14263445050662</v>
      </c>
    </row>
    <row r="285" spans="1:12" ht="12.75" customHeight="1" x14ac:dyDescent="0.2">
      <c r="A285" s="137" t="s">
        <v>431</v>
      </c>
      <c r="B285" s="13" t="s">
        <v>429</v>
      </c>
      <c r="C285" s="52">
        <v>1222.7</v>
      </c>
      <c r="D285" s="52">
        <v>1222.7</v>
      </c>
      <c r="E285" s="52">
        <v>507.7</v>
      </c>
      <c r="F285" s="138"/>
      <c r="G285" s="138"/>
      <c r="H285" s="138"/>
      <c r="I285" s="52">
        <f>E285/C285*100</f>
        <v>41.52285924593113</v>
      </c>
      <c r="J285" s="52">
        <f t="shared" si="157"/>
        <v>41.52285924593113</v>
      </c>
      <c r="K285" s="29">
        <v>641.5</v>
      </c>
      <c r="L285" s="93">
        <f t="shared" si="155"/>
        <v>79.14263445050662</v>
      </c>
    </row>
    <row r="286" spans="1:12" s="6" customFormat="1" ht="31.5" customHeight="1" x14ac:dyDescent="0.2">
      <c r="A286" s="135" t="s">
        <v>21</v>
      </c>
      <c r="B286" s="136" t="s">
        <v>22</v>
      </c>
      <c r="C286" s="108">
        <f>C287+C289+C288</f>
        <v>3858.2</v>
      </c>
      <c r="D286" s="108">
        <f>D287+D289+D288</f>
        <v>4442.3999999999996</v>
      </c>
      <c r="E286" s="108">
        <f>E287+E289+E288</f>
        <v>1753.3</v>
      </c>
      <c r="F286" s="138">
        <v>662232600</v>
      </c>
      <c r="G286" s="138">
        <v>662232600</v>
      </c>
      <c r="H286" s="138">
        <v>29041983.620000001</v>
      </c>
      <c r="I286" s="108">
        <f>E286/C286*100</f>
        <v>45.443471048675548</v>
      </c>
      <c r="J286" s="108">
        <f t="shared" si="157"/>
        <v>39.467405006302904</v>
      </c>
      <c r="K286" s="28">
        <f>K287+K289+K288</f>
        <v>1267.5999999999999</v>
      </c>
      <c r="L286" s="93">
        <f t="shared" si="155"/>
        <v>138.31650362890502</v>
      </c>
    </row>
    <row r="287" spans="1:12" ht="12.75" customHeight="1" x14ac:dyDescent="0.2">
      <c r="A287" s="137" t="s">
        <v>23</v>
      </c>
      <c r="B287" s="13" t="s">
        <v>24</v>
      </c>
      <c r="C287" s="52">
        <v>815.4</v>
      </c>
      <c r="D287" s="52">
        <v>815.4</v>
      </c>
      <c r="E287" s="52">
        <v>347.2</v>
      </c>
      <c r="F287" s="139">
        <v>48510200</v>
      </c>
      <c r="G287" s="139">
        <v>48510200</v>
      </c>
      <c r="H287" s="139">
        <v>20392069.219999999</v>
      </c>
      <c r="I287" s="52">
        <f t="shared" si="156"/>
        <v>42.580328673043901</v>
      </c>
      <c r="J287" s="52">
        <f t="shared" si="157"/>
        <v>42.580328673043901</v>
      </c>
      <c r="K287" s="29">
        <v>395.9</v>
      </c>
      <c r="L287" s="93">
        <f t="shared" si="155"/>
        <v>87.698913867138174</v>
      </c>
    </row>
    <row r="288" spans="1:12" ht="30.75" customHeight="1" x14ac:dyDescent="0.2">
      <c r="A288" s="137" t="s">
        <v>318</v>
      </c>
      <c r="B288" s="13" t="s">
        <v>264</v>
      </c>
      <c r="C288" s="52">
        <v>3040.7</v>
      </c>
      <c r="D288" s="52">
        <v>3624.9</v>
      </c>
      <c r="E288" s="52">
        <v>1406.1</v>
      </c>
      <c r="F288" s="139"/>
      <c r="G288" s="139"/>
      <c r="H288" s="139"/>
      <c r="I288" s="52">
        <f t="shared" si="156"/>
        <v>46.242641497023712</v>
      </c>
      <c r="J288" s="52">
        <f t="shared" si="157"/>
        <v>38.790035587188612</v>
      </c>
      <c r="K288" s="29">
        <v>871.7</v>
      </c>
      <c r="L288" s="93">
        <f t="shared" si="155"/>
        <v>161.30549500975104</v>
      </c>
    </row>
    <row r="289" spans="1:12" ht="12.75" customHeight="1" x14ac:dyDescent="0.2">
      <c r="A289" s="137" t="s">
        <v>319</v>
      </c>
      <c r="B289" s="13" t="s">
        <v>186</v>
      </c>
      <c r="C289" s="52">
        <v>2.1</v>
      </c>
      <c r="D289" s="52">
        <v>2.1</v>
      </c>
      <c r="E289" s="52">
        <v>0</v>
      </c>
      <c r="F289" s="139"/>
      <c r="G289" s="139"/>
      <c r="H289" s="139"/>
      <c r="I289" s="52">
        <f t="shared" si="156"/>
        <v>0</v>
      </c>
      <c r="J289" s="52">
        <f t="shared" ref="J289:J290" si="161">E289/D289*100</f>
        <v>0</v>
      </c>
      <c r="K289" s="29">
        <v>0</v>
      </c>
      <c r="L289" s="93"/>
    </row>
    <row r="290" spans="1:12" s="6" customFormat="1" ht="17.25" customHeight="1" x14ac:dyDescent="0.2">
      <c r="A290" s="135" t="s">
        <v>25</v>
      </c>
      <c r="B290" s="136" t="s">
        <v>26</v>
      </c>
      <c r="C290" s="108">
        <f>C292+C293+C294</f>
        <v>261726.69999999998</v>
      </c>
      <c r="D290" s="108">
        <f t="shared" ref="D290:H290" si="162">D292+D293+D294</f>
        <v>369940.9</v>
      </c>
      <c r="E290" s="108">
        <f t="shared" si="162"/>
        <v>70432.3</v>
      </c>
      <c r="F290" s="108">
        <f t="shared" si="162"/>
        <v>293592200</v>
      </c>
      <c r="G290" s="108">
        <f t="shared" si="162"/>
        <v>293592200</v>
      </c>
      <c r="H290" s="108">
        <f t="shared" si="162"/>
        <v>2486580.42</v>
      </c>
      <c r="I290" s="108">
        <f>E290/C290*100</f>
        <v>26.910628529683827</v>
      </c>
      <c r="J290" s="108">
        <f t="shared" si="161"/>
        <v>19.03879781878673</v>
      </c>
      <c r="K290" s="108">
        <f>K292+K293+K294+K291</f>
        <v>30105.200000000001</v>
      </c>
      <c r="L290" s="93">
        <f t="shared" si="155"/>
        <v>233.95393486839481</v>
      </c>
    </row>
    <row r="291" spans="1:12" s="6" customFormat="1" ht="17.25" customHeight="1" x14ac:dyDescent="0.2">
      <c r="A291" s="137" t="s">
        <v>597</v>
      </c>
      <c r="B291" s="13" t="s">
        <v>596</v>
      </c>
      <c r="C291" s="108"/>
      <c r="D291" s="108"/>
      <c r="E291" s="108"/>
      <c r="F291" s="108"/>
      <c r="G291" s="108"/>
      <c r="H291" s="108"/>
      <c r="I291" s="108"/>
      <c r="J291" s="108"/>
      <c r="K291" s="52">
        <v>128.9</v>
      </c>
      <c r="L291" s="93"/>
    </row>
    <row r="292" spans="1:12" ht="12.75" customHeight="1" x14ac:dyDescent="0.2">
      <c r="A292" s="137" t="s">
        <v>317</v>
      </c>
      <c r="B292" s="13" t="s">
        <v>101</v>
      </c>
      <c r="C292" s="52">
        <v>25.8</v>
      </c>
      <c r="D292" s="52">
        <v>48.9</v>
      </c>
      <c r="E292" s="52">
        <v>48.9</v>
      </c>
      <c r="F292" s="139"/>
      <c r="G292" s="139"/>
      <c r="H292" s="139"/>
      <c r="I292" s="52">
        <f t="shared" ref="I292" si="163">E292/C292*100</f>
        <v>189.53488372093022</v>
      </c>
      <c r="J292" s="52">
        <f t="shared" ref="J292" si="164">E292/D292*100</f>
        <v>100</v>
      </c>
      <c r="K292" s="29">
        <v>114.8</v>
      </c>
      <c r="L292" s="93">
        <f t="shared" si="155"/>
        <v>42.595818815331008</v>
      </c>
    </row>
    <row r="293" spans="1:12" ht="12.75" customHeight="1" x14ac:dyDescent="0.2">
      <c r="A293" s="137" t="s">
        <v>316</v>
      </c>
      <c r="B293" s="13" t="s">
        <v>185</v>
      </c>
      <c r="C293" s="52">
        <v>261018</v>
      </c>
      <c r="D293" s="52">
        <v>368781.2</v>
      </c>
      <c r="E293" s="52">
        <v>70127.600000000006</v>
      </c>
      <c r="F293" s="139"/>
      <c r="G293" s="139"/>
      <c r="H293" s="139"/>
      <c r="I293" s="52">
        <f t="shared" si="156"/>
        <v>26.866959366786968</v>
      </c>
      <c r="J293" s="52">
        <f t="shared" ref="J293:J296" si="165">E293/D293*100</f>
        <v>19.016045286473389</v>
      </c>
      <c r="K293" s="29">
        <v>29701.5</v>
      </c>
      <c r="L293" s="93">
        <f t="shared" si="155"/>
        <v>236.10794067639685</v>
      </c>
    </row>
    <row r="294" spans="1:12" ht="12.75" customHeight="1" x14ac:dyDescent="0.2">
      <c r="A294" s="137" t="s">
        <v>27</v>
      </c>
      <c r="B294" s="13" t="s">
        <v>28</v>
      </c>
      <c r="C294" s="52">
        <v>682.9</v>
      </c>
      <c r="D294" s="52">
        <v>1110.8</v>
      </c>
      <c r="E294" s="52">
        <v>255.8</v>
      </c>
      <c r="F294" s="139">
        <v>293592200</v>
      </c>
      <c r="G294" s="139">
        <v>293592200</v>
      </c>
      <c r="H294" s="139">
        <v>2486580.42</v>
      </c>
      <c r="I294" s="52">
        <f t="shared" si="156"/>
        <v>37.457900131790893</v>
      </c>
      <c r="J294" s="52">
        <f t="shared" si="165"/>
        <v>23.028447965430324</v>
      </c>
      <c r="K294" s="29">
        <v>160</v>
      </c>
      <c r="L294" s="93">
        <f t="shared" si="155"/>
        <v>159.875</v>
      </c>
    </row>
    <row r="295" spans="1:12" s="6" customFormat="1" ht="18.75" customHeight="1" x14ac:dyDescent="0.2">
      <c r="A295" s="135" t="s">
        <v>29</v>
      </c>
      <c r="B295" s="136" t="s">
        <v>30</v>
      </c>
      <c r="C295" s="108">
        <f>C296+C297+C298+C299</f>
        <v>143199.80000000002</v>
      </c>
      <c r="D295" s="108">
        <f t="shared" ref="D295:K295" si="166">D296+D297+D298+D299</f>
        <v>266328.30000000005</v>
      </c>
      <c r="E295" s="108">
        <f t="shared" si="166"/>
        <v>90441.8</v>
      </c>
      <c r="F295" s="108">
        <f t="shared" si="166"/>
        <v>692067900</v>
      </c>
      <c r="G295" s="108">
        <f t="shared" si="166"/>
        <v>692067900</v>
      </c>
      <c r="H295" s="108">
        <f t="shared" si="166"/>
        <v>0</v>
      </c>
      <c r="I295" s="108">
        <f>E295/C295*100</f>
        <v>63.157769773421471</v>
      </c>
      <c r="J295" s="108">
        <f t="shared" si="165"/>
        <v>33.958764427212571</v>
      </c>
      <c r="K295" s="108">
        <f t="shared" si="166"/>
        <v>57734.9</v>
      </c>
      <c r="L295" s="93">
        <f t="shared" si="155"/>
        <v>156.65013709212278</v>
      </c>
    </row>
    <row r="296" spans="1:12" s="6" customFormat="1" ht="17.25" customHeight="1" x14ac:dyDescent="0.2">
      <c r="A296" s="137" t="s">
        <v>315</v>
      </c>
      <c r="B296" s="13" t="s">
        <v>102</v>
      </c>
      <c r="C296" s="71">
        <v>1629.9</v>
      </c>
      <c r="D296" s="71">
        <v>1636.7</v>
      </c>
      <c r="E296" s="71">
        <v>58</v>
      </c>
      <c r="F296" s="138"/>
      <c r="G296" s="138"/>
      <c r="H296" s="138"/>
      <c r="I296" s="52">
        <f t="shared" si="156"/>
        <v>3.5585005215043868</v>
      </c>
      <c r="J296" s="52">
        <f t="shared" si="165"/>
        <v>3.5437160139304695</v>
      </c>
      <c r="K296" s="30">
        <v>340.4</v>
      </c>
      <c r="L296" s="93">
        <f t="shared" si="155"/>
        <v>17.038777908343128</v>
      </c>
    </row>
    <row r="297" spans="1:12" ht="12.75" customHeight="1" x14ac:dyDescent="0.2">
      <c r="A297" s="137" t="s">
        <v>31</v>
      </c>
      <c r="B297" s="13" t="s">
        <v>32</v>
      </c>
      <c r="C297" s="52">
        <v>33920</v>
      </c>
      <c r="D297" s="52">
        <v>132839.70000000001</v>
      </c>
      <c r="E297" s="52">
        <v>8333.6</v>
      </c>
      <c r="F297" s="139">
        <v>692067900</v>
      </c>
      <c r="G297" s="139">
        <v>692067900</v>
      </c>
      <c r="H297" s="139">
        <v>0</v>
      </c>
      <c r="I297" s="52">
        <f t="shared" ref="I297" si="167">E297/C297*100</f>
        <v>24.568396226415096</v>
      </c>
      <c r="J297" s="52">
        <f t="shared" ref="J297" si="168">E297/D297*100</f>
        <v>6.2734257906333717</v>
      </c>
      <c r="K297" s="29">
        <v>45025.4</v>
      </c>
      <c r="L297" s="93">
        <f t="shared" si="155"/>
        <v>18.508663998543046</v>
      </c>
    </row>
    <row r="298" spans="1:12" ht="12.75" customHeight="1" x14ac:dyDescent="0.2">
      <c r="A298" s="137" t="s">
        <v>314</v>
      </c>
      <c r="B298" s="13" t="s">
        <v>243</v>
      </c>
      <c r="C298" s="52">
        <v>107005.7</v>
      </c>
      <c r="D298" s="52">
        <v>131184</v>
      </c>
      <c r="E298" s="52">
        <v>81963.8</v>
      </c>
      <c r="F298" s="139"/>
      <c r="G298" s="139"/>
      <c r="H298" s="139"/>
      <c r="I298" s="52">
        <f t="shared" ref="I298" si="169">E298/C298*100</f>
        <v>76.597601809997045</v>
      </c>
      <c r="J298" s="52">
        <f t="shared" ref="J298" si="170">E298/D298*100</f>
        <v>62.480028052201483</v>
      </c>
      <c r="K298" s="29">
        <v>12265.4</v>
      </c>
      <c r="L298" s="93">
        <f t="shared" si="155"/>
        <v>668.2521564726793</v>
      </c>
    </row>
    <row r="299" spans="1:12" ht="12.75" customHeight="1" x14ac:dyDescent="0.2">
      <c r="A299" s="137" t="s">
        <v>433</v>
      </c>
      <c r="B299" s="13" t="s">
        <v>432</v>
      </c>
      <c r="C299" s="52">
        <v>644.20000000000005</v>
      </c>
      <c r="D299" s="52">
        <v>667.9</v>
      </c>
      <c r="E299" s="52">
        <v>86.4</v>
      </c>
      <c r="F299" s="139"/>
      <c r="G299" s="139"/>
      <c r="H299" s="139"/>
      <c r="I299" s="52">
        <f t="shared" ref="I299" si="171">E299/C299*100</f>
        <v>13.411983855945358</v>
      </c>
      <c r="J299" s="52">
        <f t="shared" ref="J299:J300" si="172">E299/D299*100</f>
        <v>12.936068273693667</v>
      </c>
      <c r="K299" s="29">
        <v>103.7</v>
      </c>
      <c r="L299" s="93">
        <f t="shared" si="155"/>
        <v>83.317261330761809</v>
      </c>
    </row>
    <row r="300" spans="1:12" s="6" customFormat="1" ht="17.25" customHeight="1" x14ac:dyDescent="0.2">
      <c r="A300" s="135" t="s">
        <v>33</v>
      </c>
      <c r="B300" s="136" t="s">
        <v>34</v>
      </c>
      <c r="C300" s="108">
        <f>C301+C302+C303+C304+C305</f>
        <v>461716.50000000006</v>
      </c>
      <c r="D300" s="108">
        <f>D301+D302+D303+D304+D305</f>
        <v>471397.5</v>
      </c>
      <c r="E300" s="108">
        <f>E301+E302+E303+E304+E305</f>
        <v>257008.59999999998</v>
      </c>
      <c r="F300" s="138">
        <v>9982049600</v>
      </c>
      <c r="G300" s="138">
        <v>9982049600</v>
      </c>
      <c r="H300" s="138">
        <v>674281065.86000001</v>
      </c>
      <c r="I300" s="108">
        <f>E300/C300*100</f>
        <v>55.663724384985144</v>
      </c>
      <c r="J300" s="108">
        <f t="shared" si="172"/>
        <v>54.520569158724854</v>
      </c>
      <c r="K300" s="28">
        <f>K301+K302+K303+K304+K305</f>
        <v>242624.40000000002</v>
      </c>
      <c r="L300" s="93">
        <f t="shared" si="155"/>
        <v>105.92858756167969</v>
      </c>
    </row>
    <row r="301" spans="1:12" ht="12.75" customHeight="1" x14ac:dyDescent="0.2">
      <c r="A301" s="137" t="s">
        <v>35</v>
      </c>
      <c r="B301" s="13" t="s">
        <v>36</v>
      </c>
      <c r="C301" s="52">
        <v>88698.4</v>
      </c>
      <c r="D301" s="52">
        <v>89236.2</v>
      </c>
      <c r="E301" s="52">
        <v>43302.3</v>
      </c>
      <c r="F301" s="139">
        <v>246521600</v>
      </c>
      <c r="G301" s="139">
        <v>246521600</v>
      </c>
      <c r="H301" s="139">
        <v>0</v>
      </c>
      <c r="I301" s="52">
        <f t="shared" ref="I301:I318" si="173">E301/C301*100</f>
        <v>48.819708134532306</v>
      </c>
      <c r="J301" s="52">
        <f t="shared" ref="J301:J321" si="174">E301/D301*100</f>
        <v>48.525486293679023</v>
      </c>
      <c r="K301" s="29">
        <v>42685.7</v>
      </c>
      <c r="L301" s="93">
        <f t="shared" si="155"/>
        <v>101.44451186228645</v>
      </c>
    </row>
    <row r="302" spans="1:12" ht="12.75" customHeight="1" x14ac:dyDescent="0.2">
      <c r="A302" s="137" t="s">
        <v>37</v>
      </c>
      <c r="B302" s="13" t="s">
        <v>38</v>
      </c>
      <c r="C302" s="52">
        <v>332560.40000000002</v>
      </c>
      <c r="D302" s="52">
        <v>336652.5</v>
      </c>
      <c r="E302" s="52">
        <v>188486</v>
      </c>
      <c r="F302" s="139">
        <v>7180008900</v>
      </c>
      <c r="G302" s="139">
        <v>7180008900</v>
      </c>
      <c r="H302" s="139">
        <v>534774352</v>
      </c>
      <c r="I302" s="52">
        <f t="shared" si="173"/>
        <v>56.677223145028691</v>
      </c>
      <c r="J302" s="52">
        <f t="shared" si="174"/>
        <v>55.988296537230532</v>
      </c>
      <c r="K302" s="29">
        <v>181637.8</v>
      </c>
      <c r="L302" s="93">
        <f t="shared" si="155"/>
        <v>103.77025046548682</v>
      </c>
    </row>
    <row r="303" spans="1:12" ht="12.75" customHeight="1" x14ac:dyDescent="0.2">
      <c r="A303" s="137" t="s">
        <v>313</v>
      </c>
      <c r="B303" s="13" t="s">
        <v>192</v>
      </c>
      <c r="C303" s="52">
        <v>28326.6</v>
      </c>
      <c r="D303" s="52">
        <v>32343.5</v>
      </c>
      <c r="E303" s="52">
        <v>19162.8</v>
      </c>
      <c r="F303" s="139"/>
      <c r="G303" s="139"/>
      <c r="H303" s="139"/>
      <c r="I303" s="52">
        <f t="shared" si="173"/>
        <v>67.649488466670903</v>
      </c>
      <c r="J303" s="52">
        <f t="shared" si="174"/>
        <v>59.247762301544363</v>
      </c>
      <c r="K303" s="29">
        <v>14537.2</v>
      </c>
      <c r="L303" s="93">
        <f t="shared" si="155"/>
        <v>131.81905731502624</v>
      </c>
    </row>
    <row r="304" spans="1:12" ht="12.75" customHeight="1" x14ac:dyDescent="0.2">
      <c r="A304" s="137" t="s">
        <v>39</v>
      </c>
      <c r="B304" s="13" t="s">
        <v>40</v>
      </c>
      <c r="C304" s="52">
        <v>226.2</v>
      </c>
      <c r="D304" s="52">
        <v>226.2</v>
      </c>
      <c r="E304" s="52">
        <v>65</v>
      </c>
      <c r="F304" s="139">
        <v>196775700</v>
      </c>
      <c r="G304" s="139">
        <v>196775700</v>
      </c>
      <c r="H304" s="139">
        <v>613000</v>
      </c>
      <c r="I304" s="52">
        <f t="shared" si="173"/>
        <v>28.735632183908049</v>
      </c>
      <c r="J304" s="52">
        <f t="shared" si="174"/>
        <v>28.735632183908049</v>
      </c>
      <c r="K304" s="29">
        <v>120</v>
      </c>
      <c r="L304" s="93">
        <f t="shared" si="155"/>
        <v>54.166666666666664</v>
      </c>
    </row>
    <row r="305" spans="1:12" ht="12.75" customHeight="1" x14ac:dyDescent="0.2">
      <c r="A305" s="137" t="s">
        <v>41</v>
      </c>
      <c r="B305" s="13" t="s">
        <v>42</v>
      </c>
      <c r="C305" s="52">
        <v>11904.9</v>
      </c>
      <c r="D305" s="52">
        <v>12939.1</v>
      </c>
      <c r="E305" s="52">
        <v>5992.5</v>
      </c>
      <c r="F305" s="139">
        <v>494474700</v>
      </c>
      <c r="G305" s="139">
        <v>494474700</v>
      </c>
      <c r="H305" s="139">
        <v>18949433.370000001</v>
      </c>
      <c r="I305" s="52">
        <f t="shared" si="173"/>
        <v>50.336416097573263</v>
      </c>
      <c r="J305" s="52">
        <f t="shared" si="174"/>
        <v>46.313112967671628</v>
      </c>
      <c r="K305" s="29">
        <v>3643.7</v>
      </c>
      <c r="L305" s="93">
        <f t="shared" si="155"/>
        <v>164.46194801986994</v>
      </c>
    </row>
    <row r="306" spans="1:12" s="6" customFormat="1" ht="18" customHeight="1" x14ac:dyDescent="0.2">
      <c r="A306" s="135" t="s">
        <v>43</v>
      </c>
      <c r="B306" s="136" t="s">
        <v>44</v>
      </c>
      <c r="C306" s="108">
        <f>C307+C308</f>
        <v>55564.9</v>
      </c>
      <c r="D306" s="108">
        <f>D307+D308</f>
        <v>61017.4</v>
      </c>
      <c r="E306" s="108">
        <f>E307+E308</f>
        <v>31585.9</v>
      </c>
      <c r="F306" s="138">
        <v>919719800</v>
      </c>
      <c r="G306" s="138">
        <v>919719800</v>
      </c>
      <c r="H306" s="138">
        <v>35947707.969999999</v>
      </c>
      <c r="I306" s="108">
        <f>E306/C306*100</f>
        <v>56.845058661133194</v>
      </c>
      <c r="J306" s="108">
        <f t="shared" si="174"/>
        <v>51.765398066780953</v>
      </c>
      <c r="K306" s="28">
        <f>K307+K308</f>
        <v>30899.100000000002</v>
      </c>
      <c r="L306" s="93">
        <f t="shared" si="155"/>
        <v>102.22271846105551</v>
      </c>
    </row>
    <row r="307" spans="1:12" ht="12.75" customHeight="1" x14ac:dyDescent="0.2">
      <c r="A307" s="137" t="s">
        <v>45</v>
      </c>
      <c r="B307" s="13" t="s">
        <v>46</v>
      </c>
      <c r="C307" s="52">
        <v>54306.8</v>
      </c>
      <c r="D307" s="52">
        <v>59640.3</v>
      </c>
      <c r="E307" s="52">
        <v>31005.5</v>
      </c>
      <c r="F307" s="139">
        <v>850173000</v>
      </c>
      <c r="G307" s="139">
        <v>850173000</v>
      </c>
      <c r="H307" s="139">
        <v>34862237.43</v>
      </c>
      <c r="I307" s="52">
        <f t="shared" si="173"/>
        <v>57.093218528803021</v>
      </c>
      <c r="J307" s="52">
        <f t="shared" si="174"/>
        <v>51.98749838615835</v>
      </c>
      <c r="K307" s="29">
        <v>29759.7</v>
      </c>
      <c r="L307" s="93">
        <f t="shared" si="155"/>
        <v>104.18619811355624</v>
      </c>
    </row>
    <row r="308" spans="1:12" ht="12.75" customHeight="1" x14ac:dyDescent="0.2">
      <c r="A308" s="137" t="s">
        <v>47</v>
      </c>
      <c r="B308" s="13" t="s">
        <v>48</v>
      </c>
      <c r="C308" s="52">
        <v>1258.0999999999999</v>
      </c>
      <c r="D308" s="52">
        <v>1377.1</v>
      </c>
      <c r="E308" s="52">
        <v>580.4</v>
      </c>
      <c r="F308" s="139">
        <v>69546800</v>
      </c>
      <c r="G308" s="139">
        <v>69546800</v>
      </c>
      <c r="H308" s="139">
        <v>1085470.54</v>
      </c>
      <c r="I308" s="52">
        <f t="shared" si="173"/>
        <v>46.133057785549639</v>
      </c>
      <c r="J308" s="52">
        <f t="shared" si="174"/>
        <v>42.1465398300777</v>
      </c>
      <c r="K308" s="29">
        <v>1139.4000000000001</v>
      </c>
      <c r="L308" s="93">
        <f t="shared" si="155"/>
        <v>50.939090749517277</v>
      </c>
    </row>
    <row r="309" spans="1:12" s="6" customFormat="1" ht="18" customHeight="1" x14ac:dyDescent="0.2">
      <c r="A309" s="135" t="s">
        <v>49</v>
      </c>
      <c r="B309" s="136" t="s">
        <v>50</v>
      </c>
      <c r="C309" s="108">
        <f t="shared" ref="C309" si="175">C310+C311+C312</f>
        <v>15122.5</v>
      </c>
      <c r="D309" s="108">
        <f t="shared" ref="D309:E309" si="176">D310+D311+D312</f>
        <v>19446.2</v>
      </c>
      <c r="E309" s="108">
        <f t="shared" si="176"/>
        <v>13982</v>
      </c>
      <c r="F309" s="138" t="e">
        <f>F310+#REF!+F311+F312+#REF!</f>
        <v>#REF!</v>
      </c>
      <c r="G309" s="138">
        <v>8725361700</v>
      </c>
      <c r="H309" s="138">
        <v>465703209.04000002</v>
      </c>
      <c r="I309" s="108">
        <f>E309/C309*100</f>
        <v>92.458257563233587</v>
      </c>
      <c r="J309" s="108">
        <f t="shared" si="174"/>
        <v>71.900936943978763</v>
      </c>
      <c r="K309" s="28">
        <f t="shared" ref="K309" si="177">K310+K311+K312</f>
        <v>8383.7000000000007</v>
      </c>
      <c r="L309" s="93">
        <f t="shared" si="155"/>
        <v>166.77600582081894</v>
      </c>
    </row>
    <row r="310" spans="1:12" ht="12.75" customHeight="1" x14ac:dyDescent="0.2">
      <c r="A310" s="137" t="s">
        <v>51</v>
      </c>
      <c r="B310" s="13" t="s">
        <v>52</v>
      </c>
      <c r="C310" s="52">
        <v>776.1</v>
      </c>
      <c r="D310" s="52">
        <v>776.1</v>
      </c>
      <c r="E310" s="52">
        <v>238.6</v>
      </c>
      <c r="F310" s="139">
        <v>150656700</v>
      </c>
      <c r="G310" s="139">
        <v>150656700</v>
      </c>
      <c r="H310" s="139">
        <v>9816283.8300000001</v>
      </c>
      <c r="I310" s="52">
        <f t="shared" si="173"/>
        <v>30.743460894214664</v>
      </c>
      <c r="J310" s="52">
        <f t="shared" si="174"/>
        <v>30.743460894214664</v>
      </c>
      <c r="K310" s="29">
        <v>512.20000000000005</v>
      </c>
      <c r="L310" s="93">
        <f t="shared" si="155"/>
        <v>46.583365872705969</v>
      </c>
    </row>
    <row r="311" spans="1:12" ht="12.75" customHeight="1" x14ac:dyDescent="0.2">
      <c r="A311" s="137" t="s">
        <v>53</v>
      </c>
      <c r="B311" s="13" t="s">
        <v>54</v>
      </c>
      <c r="C311" s="52">
        <v>3882.5</v>
      </c>
      <c r="D311" s="52">
        <v>3885.5</v>
      </c>
      <c r="E311" s="52">
        <v>1755</v>
      </c>
      <c r="F311" s="139">
        <v>5996738300</v>
      </c>
      <c r="G311" s="139">
        <v>5988967779.6199999</v>
      </c>
      <c r="H311" s="139">
        <v>302332853.75999999</v>
      </c>
      <c r="I311" s="52">
        <f t="shared" si="173"/>
        <v>45.202833226014164</v>
      </c>
      <c r="J311" s="52">
        <f t="shared" si="174"/>
        <v>45.167932055076562</v>
      </c>
      <c r="K311" s="29">
        <v>1895</v>
      </c>
      <c r="L311" s="93">
        <f t="shared" si="155"/>
        <v>92.612137203166228</v>
      </c>
    </row>
    <row r="312" spans="1:12" ht="12.75" customHeight="1" x14ac:dyDescent="0.2">
      <c r="A312" s="137" t="s">
        <v>55</v>
      </c>
      <c r="B312" s="13" t="s">
        <v>56</v>
      </c>
      <c r="C312" s="71">
        <v>10463.9</v>
      </c>
      <c r="D312" s="71">
        <v>14784.6</v>
      </c>
      <c r="E312" s="71">
        <v>11988.4</v>
      </c>
      <c r="F312" s="139">
        <v>810122800</v>
      </c>
      <c r="G312" s="139">
        <v>810122800</v>
      </c>
      <c r="H312" s="139">
        <v>43248766.140000001</v>
      </c>
      <c r="I312" s="52">
        <f t="shared" si="173"/>
        <v>114.56913770200403</v>
      </c>
      <c r="J312" s="52">
        <f t="shared" si="174"/>
        <v>81.08707709373266</v>
      </c>
      <c r="K312" s="30">
        <v>5976.5</v>
      </c>
      <c r="L312" s="93">
        <f t="shared" si="155"/>
        <v>200.59231991968542</v>
      </c>
    </row>
    <row r="313" spans="1:12" s="6" customFormat="1" ht="18.75" customHeight="1" x14ac:dyDescent="0.2">
      <c r="A313" s="135" t="s">
        <v>57</v>
      </c>
      <c r="B313" s="136" t="s">
        <v>58</v>
      </c>
      <c r="C313" s="28">
        <f t="shared" ref="C313:K313" si="178">C314+C315+C316</f>
        <v>1119.5999999999999</v>
      </c>
      <c r="D313" s="28">
        <f t="shared" si="178"/>
        <v>1356.9</v>
      </c>
      <c r="E313" s="108">
        <f t="shared" si="178"/>
        <v>525.1</v>
      </c>
      <c r="F313" s="108">
        <f t="shared" si="178"/>
        <v>0</v>
      </c>
      <c r="G313" s="108">
        <f t="shared" si="178"/>
        <v>0</v>
      </c>
      <c r="H313" s="108">
        <f t="shared" si="178"/>
        <v>0</v>
      </c>
      <c r="I313" s="108">
        <f>E313/C313*100</f>
        <v>46.9006788138621</v>
      </c>
      <c r="J313" s="108">
        <f t="shared" si="174"/>
        <v>38.698503942810817</v>
      </c>
      <c r="K313" s="108">
        <f t="shared" si="178"/>
        <v>398.7</v>
      </c>
      <c r="L313" s="93">
        <f t="shared" si="155"/>
        <v>131.70303486330573</v>
      </c>
    </row>
    <row r="314" spans="1:12" s="6" customFormat="1" ht="18" customHeight="1" x14ac:dyDescent="0.2">
      <c r="A314" s="137" t="s">
        <v>81</v>
      </c>
      <c r="B314" s="13" t="s">
        <v>82</v>
      </c>
      <c r="C314" s="52">
        <v>591.6</v>
      </c>
      <c r="D314" s="52">
        <v>691.6</v>
      </c>
      <c r="E314" s="52">
        <v>355.5</v>
      </c>
      <c r="F314" s="139"/>
      <c r="G314" s="139"/>
      <c r="H314" s="139"/>
      <c r="I314" s="52">
        <f t="shared" si="173"/>
        <v>60.091277890466529</v>
      </c>
      <c r="J314" s="52">
        <f t="shared" si="174"/>
        <v>51.402544823597452</v>
      </c>
      <c r="K314" s="29">
        <v>258.7</v>
      </c>
      <c r="L314" s="93">
        <f t="shared" si="155"/>
        <v>137.41785852338617</v>
      </c>
    </row>
    <row r="315" spans="1:12" s="6" customFormat="1" ht="18" customHeight="1" x14ac:dyDescent="0.2">
      <c r="A315" s="137" t="s">
        <v>311</v>
      </c>
      <c r="B315" s="13" t="s">
        <v>193</v>
      </c>
      <c r="C315" s="71">
        <v>188.9</v>
      </c>
      <c r="D315" s="71">
        <v>326.2</v>
      </c>
      <c r="E315" s="71">
        <v>0</v>
      </c>
      <c r="F315" s="139"/>
      <c r="G315" s="139"/>
      <c r="H315" s="139"/>
      <c r="I315" s="52">
        <f t="shared" si="173"/>
        <v>0</v>
      </c>
      <c r="J315" s="52">
        <f t="shared" ref="J315:J317" si="179">E315/D315*100</f>
        <v>0</v>
      </c>
      <c r="K315" s="30">
        <v>0</v>
      </c>
      <c r="L315" s="93"/>
    </row>
    <row r="316" spans="1:12" s="6" customFormat="1" ht="18" customHeight="1" x14ac:dyDescent="0.2">
      <c r="A316" s="137" t="s">
        <v>312</v>
      </c>
      <c r="B316" s="13" t="s">
        <v>221</v>
      </c>
      <c r="C316" s="52">
        <v>339.1</v>
      </c>
      <c r="D316" s="52">
        <v>339.1</v>
      </c>
      <c r="E316" s="52">
        <v>169.6</v>
      </c>
      <c r="F316" s="139"/>
      <c r="G316" s="139"/>
      <c r="H316" s="139"/>
      <c r="I316" s="52">
        <f t="shared" si="173"/>
        <v>50.014744913005003</v>
      </c>
      <c r="J316" s="52">
        <f t="shared" si="179"/>
        <v>50.014744913005003</v>
      </c>
      <c r="K316" s="29">
        <v>140</v>
      </c>
      <c r="L316" s="93">
        <f t="shared" si="155"/>
        <v>121.14285714285712</v>
      </c>
    </row>
    <row r="317" spans="1:12" s="6" customFormat="1" ht="20.25" customHeight="1" x14ac:dyDescent="0.2">
      <c r="A317" s="135" t="s">
        <v>59</v>
      </c>
      <c r="B317" s="136" t="s">
        <v>60</v>
      </c>
      <c r="C317" s="108">
        <f>C318</f>
        <v>2010</v>
      </c>
      <c r="D317" s="108">
        <f t="shared" ref="D317:K317" si="180">D318</f>
        <v>2010</v>
      </c>
      <c r="E317" s="108">
        <f t="shared" si="180"/>
        <v>922.1</v>
      </c>
      <c r="F317" s="108">
        <f t="shared" si="180"/>
        <v>116019300</v>
      </c>
      <c r="G317" s="108">
        <f t="shared" si="180"/>
        <v>116019300</v>
      </c>
      <c r="H317" s="108">
        <f t="shared" si="180"/>
        <v>0</v>
      </c>
      <c r="I317" s="108">
        <f>E317/C317*100</f>
        <v>45.875621890547265</v>
      </c>
      <c r="J317" s="108">
        <f t="shared" si="179"/>
        <v>45.875621890547265</v>
      </c>
      <c r="K317" s="108">
        <f t="shared" si="180"/>
        <v>1134</v>
      </c>
      <c r="L317" s="93">
        <f t="shared" si="155"/>
        <v>81.313932980599645</v>
      </c>
    </row>
    <row r="318" spans="1:12" ht="12.75" customHeight="1" x14ac:dyDescent="0.2">
      <c r="A318" s="137" t="s">
        <v>61</v>
      </c>
      <c r="B318" s="13" t="s">
        <v>62</v>
      </c>
      <c r="C318" s="52">
        <v>2010</v>
      </c>
      <c r="D318" s="52">
        <v>2010</v>
      </c>
      <c r="E318" s="52">
        <v>922.1</v>
      </c>
      <c r="F318" s="139">
        <v>116019300</v>
      </c>
      <c r="G318" s="139">
        <v>116019300</v>
      </c>
      <c r="H318" s="139">
        <v>0</v>
      </c>
      <c r="I318" s="52">
        <f t="shared" si="173"/>
        <v>45.875621890547265</v>
      </c>
      <c r="J318" s="52">
        <f t="shared" si="174"/>
        <v>45.875621890547265</v>
      </c>
      <c r="K318" s="29">
        <v>1134</v>
      </c>
      <c r="L318" s="93">
        <f t="shared" si="155"/>
        <v>81.313932980599645</v>
      </c>
    </row>
    <row r="319" spans="1:12" s="6" customFormat="1" ht="15.75" customHeight="1" x14ac:dyDescent="0.2">
      <c r="A319" s="32" t="s">
        <v>84</v>
      </c>
      <c r="B319" s="140" t="s">
        <v>0</v>
      </c>
      <c r="C319" s="34">
        <f>-C320</f>
        <v>-45877.400000000023</v>
      </c>
      <c r="D319" s="34">
        <f>-D320</f>
        <v>-117138.4</v>
      </c>
      <c r="E319" s="34">
        <f>-E320</f>
        <v>30904.900000000023</v>
      </c>
      <c r="F319" s="34" t="e">
        <f>F7-F274</f>
        <v>#REF!</v>
      </c>
      <c r="G319" s="34">
        <f>G7-G274</f>
        <v>16687575564</v>
      </c>
      <c r="H319" s="34">
        <f>H7-H274</f>
        <v>1525798874.24</v>
      </c>
      <c r="I319" s="207">
        <f>E319/C319*100</f>
        <v>-67.364105202125685</v>
      </c>
      <c r="J319" s="207">
        <f t="shared" si="174"/>
        <v>-26.383235557255368</v>
      </c>
      <c r="K319" s="34">
        <f>-K320</f>
        <v>11621.899999999965</v>
      </c>
      <c r="L319" s="34">
        <f t="shared" ref="L319:L320" si="181">E319/K319*100</f>
        <v>265.91951402094423</v>
      </c>
    </row>
    <row r="320" spans="1:12" s="6" customFormat="1" ht="20.25" customHeight="1" x14ac:dyDescent="0.2">
      <c r="A320" s="141" t="s">
        <v>310</v>
      </c>
      <c r="B320" s="142" t="s">
        <v>0</v>
      </c>
      <c r="C320" s="143">
        <f>C321</f>
        <v>45877.400000000023</v>
      </c>
      <c r="D320" s="143">
        <f>D321</f>
        <v>117138.4</v>
      </c>
      <c r="E320" s="143">
        <f>E321</f>
        <v>-30904.900000000023</v>
      </c>
      <c r="F320" s="209"/>
      <c r="G320" s="209"/>
      <c r="H320" s="209"/>
      <c r="I320" s="208">
        <f>E320/C320*100</f>
        <v>-67.364105202125685</v>
      </c>
      <c r="J320" s="208">
        <f t="shared" si="174"/>
        <v>-26.383235557255368</v>
      </c>
      <c r="K320" s="143">
        <f>K321</f>
        <v>-11621.899999999965</v>
      </c>
      <c r="L320" s="143">
        <f t="shared" si="181"/>
        <v>265.91951402094423</v>
      </c>
    </row>
    <row r="321" spans="1:12" ht="13.5" customHeight="1" x14ac:dyDescent="0.2">
      <c r="A321" s="137" t="s">
        <v>309</v>
      </c>
      <c r="B321" s="144" t="s">
        <v>0</v>
      </c>
      <c r="C321" s="52">
        <f>C326</f>
        <v>45877.400000000023</v>
      </c>
      <c r="D321" s="52">
        <f>D326</f>
        <v>117138.4</v>
      </c>
      <c r="E321" s="52">
        <f>E326</f>
        <v>-30904.900000000023</v>
      </c>
      <c r="F321" s="210"/>
      <c r="G321" s="210"/>
      <c r="H321" s="210"/>
      <c r="I321" s="52">
        <f>E321/C321*100</f>
        <v>-67.364105202125685</v>
      </c>
      <c r="J321" s="52">
        <f t="shared" si="174"/>
        <v>-26.383235557255368</v>
      </c>
      <c r="K321" s="52">
        <f>K326</f>
        <v>-11621.899999999965</v>
      </c>
      <c r="L321" s="93">
        <f>E321/K321*100</f>
        <v>265.91951402094423</v>
      </c>
    </row>
    <row r="322" spans="1:12" s="6" customFormat="1" ht="27" customHeight="1" x14ac:dyDescent="0.2">
      <c r="A322" s="135" t="s">
        <v>308</v>
      </c>
      <c r="B322" s="136" t="s">
        <v>2</v>
      </c>
      <c r="C322" s="60">
        <v>0</v>
      </c>
      <c r="D322" s="60">
        <v>0</v>
      </c>
      <c r="E322" s="60">
        <v>0</v>
      </c>
      <c r="F322" s="211"/>
      <c r="G322" s="211"/>
      <c r="H322" s="211"/>
      <c r="I322" s="60">
        <v>0</v>
      </c>
      <c r="J322" s="60">
        <v>0</v>
      </c>
      <c r="K322" s="60">
        <v>0</v>
      </c>
      <c r="L322" s="60">
        <v>0</v>
      </c>
    </row>
    <row r="323" spans="1:12" ht="28.5" customHeight="1" x14ac:dyDescent="0.2">
      <c r="A323" s="137" t="s">
        <v>89</v>
      </c>
      <c r="B323" s="13" t="s">
        <v>90</v>
      </c>
      <c r="C323" s="60">
        <v>0</v>
      </c>
      <c r="D323" s="60">
        <v>0</v>
      </c>
      <c r="E323" s="60">
        <v>0</v>
      </c>
      <c r="F323" s="210"/>
      <c r="G323" s="210"/>
      <c r="H323" s="210"/>
      <c r="I323" s="60">
        <v>0</v>
      </c>
      <c r="J323" s="60">
        <v>0</v>
      </c>
      <c r="K323" s="60">
        <v>0</v>
      </c>
      <c r="L323" s="60">
        <v>0</v>
      </c>
    </row>
    <row r="324" spans="1:12" ht="38.25" customHeight="1" x14ac:dyDescent="0.2">
      <c r="A324" s="137" t="s">
        <v>414</v>
      </c>
      <c r="B324" s="13" t="s">
        <v>415</v>
      </c>
      <c r="C324" s="60">
        <v>0</v>
      </c>
      <c r="D324" s="60">
        <v>0</v>
      </c>
      <c r="E324" s="60">
        <v>0</v>
      </c>
      <c r="F324" s="210"/>
      <c r="G324" s="210"/>
      <c r="H324" s="210"/>
      <c r="I324" s="60">
        <v>0</v>
      </c>
      <c r="J324" s="60">
        <v>0</v>
      </c>
      <c r="K324" s="60">
        <v>0</v>
      </c>
      <c r="L324" s="60">
        <v>0</v>
      </c>
    </row>
    <row r="325" spans="1:12" ht="36.75" hidden="1" customHeight="1" x14ac:dyDescent="0.2">
      <c r="A325" s="137" t="s">
        <v>91</v>
      </c>
      <c r="B325" s="13" t="s">
        <v>92</v>
      </c>
      <c r="C325" s="60">
        <v>0</v>
      </c>
      <c r="D325" s="60">
        <v>0</v>
      </c>
      <c r="E325" s="60">
        <v>0</v>
      </c>
      <c r="F325" s="210"/>
      <c r="G325" s="210"/>
      <c r="H325" s="210"/>
      <c r="I325" s="60">
        <v>0</v>
      </c>
      <c r="J325" s="60">
        <v>0</v>
      </c>
      <c r="K325" s="60">
        <v>0</v>
      </c>
      <c r="L325" s="60">
        <v>0</v>
      </c>
    </row>
    <row r="326" spans="1:12" s="6" customFormat="1" ht="42" customHeight="1" x14ac:dyDescent="0.2">
      <c r="A326" s="145" t="s">
        <v>303</v>
      </c>
      <c r="B326" s="31" t="s">
        <v>3</v>
      </c>
      <c r="C326" s="146">
        <f>C327+C332</f>
        <v>45877.400000000023</v>
      </c>
      <c r="D326" s="146">
        <v>117138.4</v>
      </c>
      <c r="E326" s="146">
        <f t="shared" ref="E326:L326" si="182">E327+E332</f>
        <v>-30904.900000000023</v>
      </c>
      <c r="F326" s="146">
        <f t="shared" si="182"/>
        <v>0</v>
      </c>
      <c r="G326" s="146">
        <f t="shared" si="182"/>
        <v>0</v>
      </c>
      <c r="H326" s="146">
        <f t="shared" si="182"/>
        <v>0</v>
      </c>
      <c r="I326" s="146">
        <f t="shared" si="182"/>
        <v>106.75401799265731</v>
      </c>
      <c r="J326" s="146">
        <f t="shared" si="182"/>
        <v>86.418604046669785</v>
      </c>
      <c r="K326" s="146">
        <f>K327+K332</f>
        <v>-11621.899999999965</v>
      </c>
      <c r="L326" s="146">
        <f t="shared" si="182"/>
        <v>154.27671219959535</v>
      </c>
    </row>
    <row r="327" spans="1:12" ht="15" customHeight="1" x14ac:dyDescent="0.2">
      <c r="A327" s="137" t="s">
        <v>304</v>
      </c>
      <c r="B327" s="13" t="s">
        <v>4</v>
      </c>
      <c r="C327" s="109">
        <f>C328</f>
        <v>-982182.5</v>
      </c>
      <c r="D327" s="29">
        <f>D328</f>
        <v>-1186046.2</v>
      </c>
      <c r="E327" s="148">
        <f>E328</f>
        <v>-551324</v>
      </c>
      <c r="F327" s="212"/>
      <c r="G327" s="212"/>
      <c r="H327" s="212"/>
      <c r="I327" s="150">
        <f>I329</f>
        <v>56.132541559231605</v>
      </c>
      <c r="J327" s="150">
        <f t="shared" ref="I327:K328" si="183">J328</f>
        <v>46.484192605650613</v>
      </c>
      <c r="K327" s="148">
        <f t="shared" si="183"/>
        <v>-418997.3</v>
      </c>
      <c r="L327" s="147">
        <f>K327/E327*100</f>
        <v>75.998378448970115</v>
      </c>
    </row>
    <row r="328" spans="1:12" ht="18.75" customHeight="1" x14ac:dyDescent="0.2">
      <c r="A328" s="137" t="s">
        <v>305</v>
      </c>
      <c r="B328" s="13" t="s">
        <v>5</v>
      </c>
      <c r="C328" s="109">
        <f t="shared" ref="C328:D328" si="184">C329</f>
        <v>-982182.5</v>
      </c>
      <c r="D328" s="29">
        <f t="shared" si="184"/>
        <v>-1186046.2</v>
      </c>
      <c r="E328" s="148">
        <f>E329</f>
        <v>-551324</v>
      </c>
      <c r="F328" s="212"/>
      <c r="G328" s="212"/>
      <c r="H328" s="212"/>
      <c r="I328" s="150">
        <f t="shared" si="183"/>
        <v>56.132541559231605</v>
      </c>
      <c r="J328" s="150">
        <f t="shared" si="183"/>
        <v>46.484192605650613</v>
      </c>
      <c r="K328" s="148">
        <f t="shared" si="183"/>
        <v>-418997.3</v>
      </c>
      <c r="L328" s="147">
        <f>K328/E328*100</f>
        <v>75.998378448970115</v>
      </c>
    </row>
    <row r="329" spans="1:12" ht="18.75" customHeight="1" x14ac:dyDescent="0.2">
      <c r="A329" s="137" t="s">
        <v>93</v>
      </c>
      <c r="B329" s="13" t="s">
        <v>6</v>
      </c>
      <c r="C329" s="109">
        <f>C330</f>
        <v>-982182.5</v>
      </c>
      <c r="D329" s="29">
        <f>D330</f>
        <v>-1186046.2</v>
      </c>
      <c r="E329" s="148">
        <f>E330</f>
        <v>-551324</v>
      </c>
      <c r="F329" s="212"/>
      <c r="G329" s="212"/>
      <c r="H329" s="212"/>
      <c r="I329" s="150">
        <f>I330</f>
        <v>56.132541559231605</v>
      </c>
      <c r="J329" s="150">
        <f>J330</f>
        <v>46.484192605650613</v>
      </c>
      <c r="K329" s="148">
        <f>K330+K331</f>
        <v>-418997.3</v>
      </c>
      <c r="L329" s="147">
        <f>K329/E329*100</f>
        <v>75.998378448970115</v>
      </c>
    </row>
    <row r="330" spans="1:12" ht="31.5" customHeight="1" x14ac:dyDescent="0.2">
      <c r="A330" s="137" t="s">
        <v>416</v>
      </c>
      <c r="B330" s="13" t="s">
        <v>417</v>
      </c>
      <c r="C330" s="109">
        <v>-982182.5</v>
      </c>
      <c r="D330" s="29">
        <v>-1186046.2</v>
      </c>
      <c r="E330" s="148">
        <v>-551324</v>
      </c>
      <c r="F330" s="212"/>
      <c r="G330" s="212"/>
      <c r="H330" s="212"/>
      <c r="I330" s="150">
        <f t="shared" ref="I330" si="185">E330/C330*100</f>
        <v>56.132541559231605</v>
      </c>
      <c r="J330" s="150">
        <f t="shared" ref="J330" si="186">E330/D330*100</f>
        <v>46.484192605650613</v>
      </c>
      <c r="K330" s="148">
        <v>-418997.3</v>
      </c>
      <c r="L330" s="147">
        <f>K330/E330*100</f>
        <v>75.998378448970115</v>
      </c>
    </row>
    <row r="331" spans="1:12" ht="11.25" hidden="1" customHeight="1" x14ac:dyDescent="0.2">
      <c r="A331" s="137" t="s">
        <v>190</v>
      </c>
      <c r="B331" s="13" t="s">
        <v>94</v>
      </c>
      <c r="C331" s="151"/>
      <c r="D331" s="29"/>
      <c r="E331" s="148"/>
      <c r="F331" s="212"/>
      <c r="G331" s="212"/>
      <c r="H331" s="212"/>
      <c r="I331" s="150"/>
      <c r="J331" s="150"/>
      <c r="K331" s="148"/>
      <c r="L331" s="150"/>
    </row>
    <row r="332" spans="1:12" ht="18.75" customHeight="1" x14ac:dyDescent="0.2">
      <c r="A332" s="137" t="s">
        <v>306</v>
      </c>
      <c r="B332" s="13" t="s">
        <v>7</v>
      </c>
      <c r="C332" s="52">
        <f t="shared" ref="C332:E333" si="187">C333</f>
        <v>1028059.9</v>
      </c>
      <c r="D332" s="29">
        <f>D333</f>
        <v>1303184.6000000001</v>
      </c>
      <c r="E332" s="148">
        <f t="shared" si="187"/>
        <v>520419.1</v>
      </c>
      <c r="F332" s="212"/>
      <c r="G332" s="212"/>
      <c r="H332" s="212"/>
      <c r="I332" s="150">
        <f t="shared" ref="I332:K333" si="188">I333</f>
        <v>50.621476433425713</v>
      </c>
      <c r="J332" s="150">
        <f t="shared" si="188"/>
        <v>39.934411441019172</v>
      </c>
      <c r="K332" s="148">
        <f t="shared" si="188"/>
        <v>407375.4</v>
      </c>
      <c r="L332" s="147">
        <f>K332/E332*100</f>
        <v>78.278333750625222</v>
      </c>
    </row>
    <row r="333" spans="1:12" ht="20.25" customHeight="1" x14ac:dyDescent="0.2">
      <c r="A333" s="137" t="s">
        <v>307</v>
      </c>
      <c r="B333" s="13" t="s">
        <v>419</v>
      </c>
      <c r="C333" s="52">
        <f t="shared" si="187"/>
        <v>1028059.9</v>
      </c>
      <c r="D333" s="29">
        <f t="shared" si="187"/>
        <v>1303184.6000000001</v>
      </c>
      <c r="E333" s="148">
        <f t="shared" si="187"/>
        <v>520419.1</v>
      </c>
      <c r="F333" s="212"/>
      <c r="G333" s="212"/>
      <c r="H333" s="212"/>
      <c r="I333" s="150">
        <f t="shared" si="188"/>
        <v>50.621476433425713</v>
      </c>
      <c r="J333" s="150">
        <f t="shared" si="188"/>
        <v>39.934411441019172</v>
      </c>
      <c r="K333" s="148">
        <f t="shared" si="188"/>
        <v>407375.4</v>
      </c>
      <c r="L333" s="147">
        <f>K333/E333*100</f>
        <v>78.278333750625222</v>
      </c>
    </row>
    <row r="334" spans="1:12" ht="21" customHeight="1" x14ac:dyDescent="0.2">
      <c r="A334" s="137" t="s">
        <v>95</v>
      </c>
      <c r="B334" s="13" t="s">
        <v>8</v>
      </c>
      <c r="C334" s="52">
        <f>C335</f>
        <v>1028059.9</v>
      </c>
      <c r="D334" s="29">
        <f>D335+D336</f>
        <v>1303184.6000000001</v>
      </c>
      <c r="E334" s="148">
        <f>E335+E336</f>
        <v>520419.1</v>
      </c>
      <c r="F334" s="212"/>
      <c r="G334" s="212"/>
      <c r="H334" s="212"/>
      <c r="I334" s="150">
        <f>I335</f>
        <v>50.621476433425713</v>
      </c>
      <c r="J334" s="150">
        <f>J335</f>
        <v>39.934411441019172</v>
      </c>
      <c r="K334" s="148">
        <f>K335+K336</f>
        <v>407375.4</v>
      </c>
      <c r="L334" s="147">
        <f>K334/E334*100</f>
        <v>78.278333750625222</v>
      </c>
    </row>
    <row r="335" spans="1:12" ht="30" customHeight="1" x14ac:dyDescent="0.2">
      <c r="A335" s="137" t="s">
        <v>418</v>
      </c>
      <c r="B335" s="13" t="s">
        <v>420</v>
      </c>
      <c r="C335" s="52">
        <v>1028059.9</v>
      </c>
      <c r="D335" s="29">
        <v>1303184.6000000001</v>
      </c>
      <c r="E335" s="148">
        <v>520419.1</v>
      </c>
      <c r="F335" s="212"/>
      <c r="G335" s="212"/>
      <c r="H335" s="212"/>
      <c r="I335" s="150">
        <f t="shared" ref="I335" si="189">E335/C335*100</f>
        <v>50.621476433425713</v>
      </c>
      <c r="J335" s="150">
        <f t="shared" ref="J335" si="190">E335/D335*100</f>
        <v>39.934411441019172</v>
      </c>
      <c r="K335" s="148">
        <v>407375.4</v>
      </c>
      <c r="L335" s="147">
        <f>K335/E335*100</f>
        <v>78.278333750625222</v>
      </c>
    </row>
    <row r="336" spans="1:12" ht="15.75" hidden="1" customHeight="1" x14ac:dyDescent="0.2">
      <c r="A336" s="137" t="s">
        <v>302</v>
      </c>
      <c r="B336" s="13" t="s">
        <v>100</v>
      </c>
      <c r="C336" s="52"/>
      <c r="D336" s="52"/>
      <c r="E336" s="150"/>
      <c r="F336" s="149"/>
      <c r="G336" s="149"/>
      <c r="H336" s="149"/>
      <c r="I336" s="152"/>
      <c r="J336" s="152"/>
      <c r="K336" s="150"/>
      <c r="L336" s="150"/>
    </row>
    <row r="337" spans="1:9" s="2" customFormat="1" x14ac:dyDescent="0.2">
      <c r="A337" s="8"/>
      <c r="B337" s="8"/>
      <c r="C337" s="9"/>
      <c r="D337" s="1"/>
      <c r="E337" s="9"/>
      <c r="F337" s="1"/>
      <c r="G337" s="1"/>
      <c r="H337" s="1"/>
      <c r="I337" s="1"/>
    </row>
    <row r="338" spans="1:9" s="2" customFormat="1" ht="35.25" customHeight="1" x14ac:dyDescent="0.2">
      <c r="A338" s="297"/>
      <c r="B338" s="297"/>
      <c r="C338" s="8"/>
      <c r="D338" s="8"/>
      <c r="E338" s="8"/>
      <c r="F338" s="9"/>
      <c r="G338" s="9"/>
      <c r="H338" s="10"/>
      <c r="I338" s="10"/>
    </row>
  </sheetData>
  <autoFilter ref="A6:L336"/>
  <mergeCells count="12">
    <mergeCell ref="B4:B5"/>
    <mergeCell ref="G4:G5"/>
    <mergeCell ref="A1:F1"/>
    <mergeCell ref="K4:L4"/>
    <mergeCell ref="A338:B338"/>
    <mergeCell ref="I4:J4"/>
    <mergeCell ref="C4:C5"/>
    <mergeCell ref="D4:D5"/>
    <mergeCell ref="E4:E5"/>
    <mergeCell ref="A4:A5"/>
    <mergeCell ref="F4:F5"/>
    <mergeCell ref="H4:H5"/>
  </mergeCells>
  <printOptions gridLinesSet="0"/>
  <pageMargins left="0.59055118110236227" right="0.59055118110236227" top="0.78740157480314965" bottom="0.59055118110236227" header="0" footer="0"/>
  <pageSetup paperSize="9" scale="47" fitToHeight="0" pageOrder="overThenDown" orientation="portrait" r:id="rId1"/>
  <headerFooter alignWithMargins="0">
    <oddFooter>&amp;R&amp;P</oddFooter>
  </headerFooter>
  <rowBreaks count="1" manualBreakCount="1">
    <brk id="23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01.04.2023</vt:lpstr>
      <vt:lpstr>'на 01.04.2023'!Заголовки_для_печати</vt:lpstr>
      <vt:lpstr>'на 01.04.2023'!Область_печати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Server</cp:lastModifiedBy>
  <cp:lastPrinted>2023-07-21T12:31:43Z</cp:lastPrinted>
  <dcterms:created xsi:type="dcterms:W3CDTF">1999-06-18T11:49:53Z</dcterms:created>
  <dcterms:modified xsi:type="dcterms:W3CDTF">2023-07-24T11:17:15Z</dcterms:modified>
</cp:coreProperties>
</file>